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'Hoja1'!$A$43:$J$212</definedName>
    <definedName name="_xlnm.Print_Area" localSheetId="2">'Hoja3'!$A$1:$D$61</definedName>
  </definedNames>
  <calcPr fullCalcOnLoad="1"/>
</workbook>
</file>

<file path=xl/sharedStrings.xml><?xml version="1.0" encoding="utf-8"?>
<sst xmlns="http://schemas.openxmlformats.org/spreadsheetml/2006/main" count="413" uniqueCount="357">
  <si>
    <t xml:space="preserve">Código Cuenta Clasificador </t>
  </si>
  <si>
    <t>Nombre Cuenta</t>
  </si>
  <si>
    <t>SSS.05.00.000.000.000</t>
  </si>
  <si>
    <t>TRANSFERENCIAS CORRIENTES</t>
  </si>
  <si>
    <t>SSS.05.01.000.000.000</t>
  </si>
  <si>
    <t>DEL SECTOR PRIVADO</t>
  </si>
  <si>
    <t>SSS.05.03.000.000.000</t>
  </si>
  <si>
    <t>DE OTRAS ENTIDADES PUBLICAS</t>
  </si>
  <si>
    <t>SSS.05.03.002.000.000</t>
  </si>
  <si>
    <t>De la Subsecretaría de Desarrollo Regional y Administrativo</t>
  </si>
  <si>
    <t>SSS.05.03.002.001.000</t>
  </si>
  <si>
    <t>Fortalecimiento de la Gestión Municipal</t>
  </si>
  <si>
    <t>SSS.05.03.006.000.000</t>
  </si>
  <si>
    <t>Del Servicio de Salud</t>
  </si>
  <si>
    <t>SSS.05.03.006.001.000</t>
  </si>
  <si>
    <t>Atención Primaria Ley Nº 19.378 Art. 49</t>
  </si>
  <si>
    <t>SSS.05.03.006.002.000</t>
  </si>
  <si>
    <t>Aportes Afectados</t>
  </si>
  <si>
    <t>SSS.05.03.099.000.000</t>
  </si>
  <si>
    <t>De Otras Entidades Públicas</t>
  </si>
  <si>
    <t>SSS.05.03.101.000.000</t>
  </si>
  <si>
    <t>De la Municipalidad a Servicios Incorporados a su Gestión</t>
  </si>
  <si>
    <t>SSS.07.00.000.000.000</t>
  </si>
  <si>
    <t>INGRESOS DE OPERACIÓN</t>
  </si>
  <si>
    <t>SSS.07.01.000.000.000</t>
  </si>
  <si>
    <t>VENTA DE BIENES</t>
  </si>
  <si>
    <t>SSS.07.02.000.000.000</t>
  </si>
  <si>
    <t>VENTA DE SERVICIOS</t>
  </si>
  <si>
    <t>SSS.08.00.000.000.000</t>
  </si>
  <si>
    <t>OTROS INGRESOS CORRIENTES</t>
  </si>
  <si>
    <t>SSS.08.01.000.000.000</t>
  </si>
  <si>
    <t>RECUPERACIONES Y REEMBOLSOS POR LICENCIAS MEDICAS</t>
  </si>
  <si>
    <t>SSS.08.01.001.000.000</t>
  </si>
  <si>
    <t>Reembolso Art. 4º Ley N º 19.345 y Ley Nº 19.117 Artículo Único</t>
  </si>
  <si>
    <t>SSS.08.01.002.000.000</t>
  </si>
  <si>
    <t>Recuperaciones Art. 12 Ley Nº 18.196 y Ley Nº 19.117 Artículo Único</t>
  </si>
  <si>
    <t>SSS.10.00.000.000.000</t>
  </si>
  <si>
    <t>VENTA DE ACTIVOS NO FINANCIEROS</t>
  </si>
  <si>
    <t>SSS.10.03.000.000.000</t>
  </si>
  <si>
    <t>VEHICULOS</t>
  </si>
  <si>
    <t>SSS.10.04.000.000.000</t>
  </si>
  <si>
    <t>MOBILIARIO Y OTROS</t>
  </si>
  <si>
    <t>SSS.10.05.000.000.000</t>
  </si>
  <si>
    <t>MAQUINAS Y EQUIPOS</t>
  </si>
  <si>
    <t>SSS.10.06.000.000.000</t>
  </si>
  <si>
    <t>EQUIPOS INFORMATICOS</t>
  </si>
  <si>
    <t>SSS.10.07.000.000.000</t>
  </si>
  <si>
    <t>PROGRAMAS INFORMATICOS</t>
  </si>
  <si>
    <t>SSS.10.99.000.000.000</t>
  </si>
  <si>
    <t>OTROS ACTIVOS NO FINANCIEROS</t>
  </si>
  <si>
    <t>SSS.15.00.000.000.000</t>
  </si>
  <si>
    <t>SALDO INICIAL DE CAJA</t>
  </si>
  <si>
    <t>INGRESOS SALUD:</t>
  </si>
  <si>
    <t>Código Cuenta Clasificador</t>
  </si>
  <si>
    <t>Nombre Cuenta Clasificador Presupuestario</t>
  </si>
  <si>
    <t>TOTAL DEUDA EXIGIBLE</t>
  </si>
  <si>
    <t>SSS.21.00.000.000.000</t>
  </si>
  <si>
    <t>GASTOS EN PERSONAL</t>
  </si>
  <si>
    <t>SSS.21.01.000.000.000</t>
  </si>
  <si>
    <t>PERSONAL DE PLANTA</t>
  </si>
  <si>
    <t>SSS.21.01.001.000.000</t>
  </si>
  <si>
    <t>Sueldos y Sobresueldos</t>
  </si>
  <si>
    <t>SSS.21.01.001.001.000</t>
  </si>
  <si>
    <t>Sueldos Bases</t>
  </si>
  <si>
    <t>SSS.21.01.001.009.000</t>
  </si>
  <si>
    <t>Asignaciones Especiales</t>
  </si>
  <si>
    <t>SSS.21.01.001.009.007</t>
  </si>
  <si>
    <t>Asignación Especial Transitoria, Art. 45, Ley Nº19.378</t>
  </si>
  <si>
    <t>SSS.21.01.001.009.999</t>
  </si>
  <si>
    <t>Otras  Asignaciones Especiales</t>
  </si>
  <si>
    <t>SSS.21.01.001.015.000</t>
  </si>
  <si>
    <t>Asginaciones Sustitutivas</t>
  </si>
  <si>
    <t>SSS.21.01.001.015.001</t>
  </si>
  <si>
    <t>Asignación Única, Art.4, Ley Nº18.717</t>
  </si>
  <si>
    <t>SSS.21.01.001.015.999</t>
  </si>
  <si>
    <t>Otras Asignaciones Sustitutivas</t>
  </si>
  <si>
    <t>SSS.21.01.001.019.000</t>
  </si>
  <si>
    <t>Asignación de Responsabilidad</t>
  </si>
  <si>
    <t>SSS.21.01.001.019.002</t>
  </si>
  <si>
    <t>Asignación de Responsabilidad Directiva</t>
  </si>
  <si>
    <t>SSS.21.01.001.028.000</t>
  </si>
  <si>
    <t>Asignación de Estímulo Personal Médico y Profesores</t>
  </si>
  <si>
    <t>SSS.21.01.001.028.002</t>
  </si>
  <si>
    <t>Asignación por Desempeño en Condiciones Difíciles, Art. 28, Ley N° 19.378</t>
  </si>
  <si>
    <t>SSS.21.01.001.031.000</t>
  </si>
  <si>
    <t>Asignación de Experiencia Calificada</t>
  </si>
  <si>
    <t>SSS.21.01.001.031.002</t>
  </si>
  <si>
    <t>Asignación Post-Título, Art. 42, Ley N° 19.378</t>
  </si>
  <si>
    <t>SSS.21.01.001.044.000</t>
  </si>
  <si>
    <t>Asignación de Atención Primaria Municipal</t>
  </si>
  <si>
    <t>SSS.21.01.001.044.001</t>
  </si>
  <si>
    <t>Asignación Atención Primaria Salud, Arts. 23 y 25, Ley N° 19.378</t>
  </si>
  <si>
    <t>SSS.21.01.001.999.000</t>
  </si>
  <si>
    <t>Otras Asignaciones</t>
  </si>
  <si>
    <t>SSS.21.01.002.000.000</t>
  </si>
  <si>
    <t>Aportes del Empleador</t>
  </si>
  <si>
    <t>SSS.21.01.002.002.000</t>
  </si>
  <si>
    <t>Otras Cotizaciones Previsionales</t>
  </si>
  <si>
    <t>SSS.21.01.003.000.000</t>
  </si>
  <si>
    <t>Asignaciones por Desempeño</t>
  </si>
  <si>
    <t>SSS.21.01.003.002.000</t>
  </si>
  <si>
    <t>Desempeño Colectivo</t>
  </si>
  <si>
    <t>SSS.21.01.003.002.002</t>
  </si>
  <si>
    <t>Asignación Variable por Desempeño Colectivo</t>
  </si>
  <si>
    <t>SSS.21.01.003.002.003</t>
  </si>
  <si>
    <t>Asignación de Desarrollo y Estímulo al Desempeño Colectivo, Ley Nº19.813</t>
  </si>
  <si>
    <t>SSS.21.01.003.003.000</t>
  </si>
  <si>
    <t>Desempeño Individual</t>
  </si>
  <si>
    <t>SSS.21.01.003.003.005</t>
  </si>
  <si>
    <t>Asignación por Mérito, Art. 30 de la Ley Nº19.378, agrega Ley Nº19.607</t>
  </si>
  <si>
    <t>SSS.21.01.004.000.000</t>
  </si>
  <si>
    <t>Remuneraciones Variables</t>
  </si>
  <si>
    <t>SSS.21.01.004.005.000</t>
  </si>
  <si>
    <t>Trabajos Extraordinarios</t>
  </si>
  <si>
    <t>SSS.21.01.004.006.000</t>
  </si>
  <si>
    <t>Comisiones de Servicios en el País</t>
  </si>
  <si>
    <t>SSS.21.01.004.007.000</t>
  </si>
  <si>
    <t>Comisiones de Servicios en el Exterior</t>
  </si>
  <si>
    <t>SSS.21.01.005.000.000</t>
  </si>
  <si>
    <t>Aguinaldos y Bonos</t>
  </si>
  <si>
    <t>SSS.21.01.005.001.000</t>
  </si>
  <si>
    <t>Aguinaldos</t>
  </si>
  <si>
    <t>SSS.21.01.005.001.001</t>
  </si>
  <si>
    <t>Aguinaldo de Fiestras Patrias</t>
  </si>
  <si>
    <t>SSS.21.01.005.001.002</t>
  </si>
  <si>
    <t>Aguinaldo de Navidad</t>
  </si>
  <si>
    <t>SSS.21.01.005.002.000</t>
  </si>
  <si>
    <t>Bono de Escolaridad</t>
  </si>
  <si>
    <t>SSS.21.01.005.003.000</t>
  </si>
  <si>
    <t>Bonos Especiales</t>
  </si>
  <si>
    <t>SSS.21.01.005.003.001</t>
  </si>
  <si>
    <t>Bono Extraordinario Anual</t>
  </si>
  <si>
    <t>SSS.21.01.005.004.000</t>
  </si>
  <si>
    <t>Bonificación Adicional al Bono de Escolaridad</t>
  </si>
  <si>
    <t>SSS.21.02.000.000.000</t>
  </si>
  <si>
    <t>PERSONAL A CONTRATA</t>
  </si>
  <si>
    <t>SSS.21.02.001.000.000</t>
  </si>
  <si>
    <t>SSS.21.02.001.001.000</t>
  </si>
  <si>
    <t>SSS.21.02.001.009.000</t>
  </si>
  <si>
    <t>SSS.21.02.001.009.007</t>
  </si>
  <si>
    <t>SSS.21.02.001.009.999</t>
  </si>
  <si>
    <t>SSS.21.02.001.014.000</t>
  </si>
  <si>
    <t>Asignaciones Sustitutivas</t>
  </si>
  <si>
    <t>SSS.21.02.001.014.001</t>
  </si>
  <si>
    <t>Asignación Unica Artículo 4, Ley N° 18.717</t>
  </si>
  <si>
    <t>SSS.21.02.001.018.000</t>
  </si>
  <si>
    <t>SSS.21.02.001.018.001</t>
  </si>
  <si>
    <t>SSS.21.02.001.027.000</t>
  </si>
  <si>
    <t>SSS.21.02.001.030.000</t>
  </si>
  <si>
    <t>SSS.21.02.001.030.002</t>
  </si>
  <si>
    <t>SSS.21.02.001.042.000</t>
  </si>
  <si>
    <t>SSS.21.02.001.999.000</t>
  </si>
  <si>
    <t>SSS.21.02.002.000.000</t>
  </si>
  <si>
    <t>SSS.21.02.002.002.000</t>
  </si>
  <si>
    <t>SSS.21.02.003.000.000</t>
  </si>
  <si>
    <t>SSS.21.02.003.002.000</t>
  </si>
  <si>
    <t>SSS.21.02.003.002.002</t>
  </si>
  <si>
    <t>SSS.21.02.003.002.003</t>
  </si>
  <si>
    <t>SSS.21.02.003.003.000</t>
  </si>
  <si>
    <t>SSS.21.02.003.003.004</t>
  </si>
  <si>
    <t>Asignación de Mérito, Art. 30 de la Ley Nº19.378, agrega Ley  Nº19.607</t>
  </si>
  <si>
    <t>SSS.21.02.004.000.000</t>
  </si>
  <si>
    <t>SSS.21.02.004.005.000</t>
  </si>
  <si>
    <t>SSS.21.02.004.006.000</t>
  </si>
  <si>
    <t>SSS.21.02.004.007.000</t>
  </si>
  <si>
    <t>SSS.21.02.005.000.000</t>
  </si>
  <si>
    <t>SSS.21.02.005.001.000</t>
  </si>
  <si>
    <t>SSS.21.02.005.001.001</t>
  </si>
  <si>
    <t>SSS.21.02.005.001.002</t>
  </si>
  <si>
    <t>SSS.21.02.005.002.000</t>
  </si>
  <si>
    <t>SSS.21.02.005.003.000</t>
  </si>
  <si>
    <t>SSS.21.02.005.003.001</t>
  </si>
  <si>
    <t>SSS.21.02.005.004.000</t>
  </si>
  <si>
    <t>SSS.21.03.000.000.000</t>
  </si>
  <si>
    <t>OTRAS REMUNERACIONES</t>
  </si>
  <si>
    <t>SSS.21.03.001.000.000</t>
  </si>
  <si>
    <t>Honorarios a Suma Alzada - Personas Naturales</t>
  </si>
  <si>
    <t>SSS.21.03.004.000.000</t>
  </si>
  <si>
    <t>Remuneraciones Reguladas por el Código del Trabajo</t>
  </si>
  <si>
    <t>SSS.21.03.004.001.000</t>
  </si>
  <si>
    <t>Sueldos</t>
  </si>
  <si>
    <t>SSS.21.03.004.002.000</t>
  </si>
  <si>
    <t>SSS.21.03.004.003.000</t>
  </si>
  <si>
    <t>SSS.21.03.004.004.000</t>
  </si>
  <si>
    <t>SSS.21.03.005.000.000</t>
  </si>
  <si>
    <t>Suplencias y Reemplazos</t>
  </si>
  <si>
    <t>SSS.22.00.000.000.000</t>
  </si>
  <si>
    <t>BIENES Y SERVICIOS DE CONSUMO</t>
  </si>
  <si>
    <t>SSS.22.01.000.000.000</t>
  </si>
  <si>
    <t>ALIMENTOS Y BEBIDAS</t>
  </si>
  <si>
    <t>SSS.22.01.001.000.000</t>
  </si>
  <si>
    <t xml:space="preserve">Para Personas </t>
  </si>
  <si>
    <t>SSS.22.02.000.000.000</t>
  </si>
  <si>
    <t>TEXTILES, VESTUARIO Y CALZADO</t>
  </si>
  <si>
    <t>SSS.22.02.001.000.000</t>
  </si>
  <si>
    <t>Textiles y Acabados Textiles</t>
  </si>
  <si>
    <t>SSS.22.02.002.000.000</t>
  </si>
  <si>
    <t>Vestuario, Accesorios y Prendas Diversas</t>
  </si>
  <si>
    <t>SSS.22.02.003.000.000</t>
  </si>
  <si>
    <t>Calzado</t>
  </si>
  <si>
    <t>SSS.22.03.000.000.000</t>
  </si>
  <si>
    <t>COMBUSTIBLES Y LUBRICANTES</t>
  </si>
  <si>
    <t>SSS.22.03.001.000.000</t>
  </si>
  <si>
    <t>Para Vehículos</t>
  </si>
  <si>
    <t>SSS.22.04.000.000.000</t>
  </si>
  <si>
    <t>MATERIALES DE USO O CONSUMO</t>
  </si>
  <si>
    <t>SSS.22.04.001.000.000</t>
  </si>
  <si>
    <t>Materiales de Oficina</t>
  </si>
  <si>
    <t>SSS.22.04.003.000.000</t>
  </si>
  <si>
    <t>Productos Químicos</t>
  </si>
  <si>
    <t>SSS.22.04.004.000.000</t>
  </si>
  <si>
    <t>Productos Farmacéuticos</t>
  </si>
  <si>
    <t>SSS.22.04.005.000.000</t>
  </si>
  <si>
    <t>Materiales y Utiles Quirúrgicos</t>
  </si>
  <si>
    <t>SSS.22.04.007.000.000</t>
  </si>
  <si>
    <t>Materiales y Utiles de Aseo</t>
  </si>
  <si>
    <t>SSS.22.04.008.000.000</t>
  </si>
  <si>
    <t>Menaje para Oficina, Casino y Otros</t>
  </si>
  <si>
    <t>SSS.22.04.009.000.000</t>
  </si>
  <si>
    <t>Insumos, Repuestos y Accesorios Computacionales</t>
  </si>
  <si>
    <t>SSS.22.04.010.000.000</t>
  </si>
  <si>
    <t xml:space="preserve">Materiales para Mantenim. y Reparaciones de Inmuebles </t>
  </si>
  <si>
    <t>SSS.22.04.011.000.000</t>
  </si>
  <si>
    <t>Repuestos y  Acces. para Manten. y Repar. de Vehículos</t>
  </si>
  <si>
    <t>SSS.22.04.012.000.000</t>
  </si>
  <si>
    <t>Otros Materiales, Repuestos y Utiles Diversos</t>
  </si>
  <si>
    <t>SSS.22.04.013.000.000</t>
  </si>
  <si>
    <t>Equipos Menores</t>
  </si>
  <si>
    <t>SSS.22.04.999.000.000</t>
  </si>
  <si>
    <t>Otros</t>
  </si>
  <si>
    <t>SSS.22.05.000.000.000</t>
  </si>
  <si>
    <t>SERVICIOS BASICOS</t>
  </si>
  <si>
    <t>SSS.22.05.001.000.000</t>
  </si>
  <si>
    <t>Electricidad</t>
  </si>
  <si>
    <t>SSS.22.05.002.000.000</t>
  </si>
  <si>
    <t>Agua</t>
  </si>
  <si>
    <t>SSS.22.05.003.000.000</t>
  </si>
  <si>
    <t>Gas</t>
  </si>
  <si>
    <t>SSS.22.05.004.000.000</t>
  </si>
  <si>
    <t>Correo</t>
  </si>
  <si>
    <t>SSS.22.05.005.000.000</t>
  </si>
  <si>
    <t>Telefonía Fija</t>
  </si>
  <si>
    <t>SSS.22.05.006.000.000</t>
  </si>
  <si>
    <t>Telefonía Celular</t>
  </si>
  <si>
    <t>SSS.22.05.007.000.000</t>
  </si>
  <si>
    <t>Acceso a Internet</t>
  </si>
  <si>
    <t>SSS.22.06.000.000.000</t>
  </si>
  <si>
    <t>MANTENIMIENTO Y REPARACIONES</t>
  </si>
  <si>
    <t>SSS.22.06.001.000.000</t>
  </si>
  <si>
    <t>Mantenimiento y Reparación de Edificaciones</t>
  </si>
  <si>
    <t>SSS.22.06.002.000.000</t>
  </si>
  <si>
    <t>Mantenimiento y Reparación de Vehículos</t>
  </si>
  <si>
    <t>SSS.22.06.003.000.000</t>
  </si>
  <si>
    <t>Mantenimiento y Reparación Mobiliarios y Otros</t>
  </si>
  <si>
    <t>SSS.22.06.004.000.000</t>
  </si>
  <si>
    <t>Mantenimiento y Reparación de Máquinas y Equipos de Oficina</t>
  </si>
  <si>
    <t>SSS.22.06.005.000.000</t>
  </si>
  <si>
    <t>Mantenimiento y Reparación Maquinaria y Equipos de Producción</t>
  </si>
  <si>
    <t>SSS.22.06.007.000.000</t>
  </si>
  <si>
    <t>Mantenimiento y Reparación de Equipos Informáticos</t>
  </si>
  <si>
    <t>SSS.22.06.999.000.000</t>
  </si>
  <si>
    <t>SSS.22.07.000.000.000</t>
  </si>
  <si>
    <t>PUBLICIDAD Y DIFUSION</t>
  </si>
  <si>
    <t>SSS.22.07.001.000.000</t>
  </si>
  <si>
    <t>Servicios de Publicidad</t>
  </si>
  <si>
    <t>SSS.22.07.002.000.000</t>
  </si>
  <si>
    <t>Servicios de Impresión</t>
  </si>
  <si>
    <t>SSS.22.07.003.000.000</t>
  </si>
  <si>
    <t>Servicios de Encuadernación y Empaste</t>
  </si>
  <si>
    <t>SSS.22.07.999.000.000</t>
  </si>
  <si>
    <t>SSS.22.08.000.000.000</t>
  </si>
  <si>
    <t>SERVICIOS GENERALES</t>
  </si>
  <si>
    <t>SSS.22.08.001.000.000</t>
  </si>
  <si>
    <t>Servicios de Aseo</t>
  </si>
  <si>
    <t>SSS.22.08.002.000.000</t>
  </si>
  <si>
    <t>Servicios de Vigilancia</t>
  </si>
  <si>
    <t>SSS.22.08.999.000.000</t>
  </si>
  <si>
    <t>SSS.22.09.000.000.000</t>
  </si>
  <si>
    <t>ARRIENDOS</t>
  </si>
  <si>
    <t>SSS.22.09.003.000.000</t>
  </si>
  <si>
    <t>Arriendo de Vehículos</t>
  </si>
  <si>
    <t>SSS.22.09.004.000.000</t>
  </si>
  <si>
    <t>Arriendo de Mobiliario y Otros</t>
  </si>
  <si>
    <t>SSS.22.09.005.000.000</t>
  </si>
  <si>
    <t>Arriendo de Máquinas y Equipos</t>
  </si>
  <si>
    <t>SSS.22.09.006.000.000</t>
  </si>
  <si>
    <t>Arriendo de Equipos Informáticos</t>
  </si>
  <si>
    <t>SSS.22.09.999.000.000</t>
  </si>
  <si>
    <t>SSS.22.10.000.000.000</t>
  </si>
  <si>
    <t>SERVICIOS FINANCIEROS Y DE SEGUROS</t>
  </si>
  <si>
    <t>SSS.22.10.002.000.000</t>
  </si>
  <si>
    <t>Primas y Gastos de Seguros</t>
  </si>
  <si>
    <t>SSS.22.10.999.000.000</t>
  </si>
  <si>
    <t>SSS.22.11.000.000.000</t>
  </si>
  <si>
    <t>SERVICIOS TECNICOS Y PROFESIONALES</t>
  </si>
  <si>
    <t>SSS.22.11.002.000.000</t>
  </si>
  <si>
    <t>Cursos de Capacitación</t>
  </si>
  <si>
    <t>SSS.22.11.003.000.000</t>
  </si>
  <si>
    <t>Servicios Informáticos</t>
  </si>
  <si>
    <t>SSS.22.11.999.000.000</t>
  </si>
  <si>
    <t>SSS.22.12.000.000.000</t>
  </si>
  <si>
    <t>OTROS GASTOS EN BIENES Y SERVICIOS DE CONSUMO</t>
  </si>
  <si>
    <t>SSS.22.12.002.000.000</t>
  </si>
  <si>
    <t>Gastos Menores</t>
  </si>
  <si>
    <t>SSS.22.12.004.000.000</t>
  </si>
  <si>
    <t>Intereses, Multas y Recargos</t>
  </si>
  <si>
    <t>SSS.22.12.999.000.000</t>
  </si>
  <si>
    <t>SSS.23.00.000.000.000</t>
  </si>
  <si>
    <t>PRESTACIONES DE SEGURIDAD SOCIAL</t>
  </si>
  <si>
    <t>SSS.23.01.000.000.000</t>
  </si>
  <si>
    <t>PRESTACIONES PREVISIONALES</t>
  </si>
  <si>
    <t>SSS.23.01.004.000.000</t>
  </si>
  <si>
    <t>Desahucios e Indemnizaciones</t>
  </si>
  <si>
    <t>SSS.29.00.000.000.000</t>
  </si>
  <si>
    <t>ADQUISIC. DE ACTIVOS NO FINANCIEROS</t>
  </si>
  <si>
    <t>SSS.29.04.000.000.000</t>
  </si>
  <si>
    <t>SSS.29.05.000.000.000</t>
  </si>
  <si>
    <t>SSS.29.05.001.000.000</t>
  </si>
  <si>
    <t>Máquinas y Equipos de Oficina</t>
  </si>
  <si>
    <t>SSS.29.05.999.000.000</t>
  </si>
  <si>
    <t>Otras</t>
  </si>
  <si>
    <t>SSS.29.06.000.000.000</t>
  </si>
  <si>
    <t>SSS.29.06.001.000.000</t>
  </si>
  <si>
    <t>Equipos Computacionales y Periféricos</t>
  </si>
  <si>
    <t>SSS.34.00.000.000.000</t>
  </si>
  <si>
    <t>SERVICIO DE LA DEUDA</t>
  </si>
  <si>
    <t>SSS.34.07.000.000.000</t>
  </si>
  <si>
    <t>DEUDA FLOTANTE</t>
  </si>
  <si>
    <t>SSS.35.00.000.000.000</t>
  </si>
  <si>
    <t>SALDO FINAL DE CAJA</t>
  </si>
  <si>
    <t>GASTOS SALUD:</t>
  </si>
  <si>
    <t>GASTOS</t>
  </si>
  <si>
    <t>SSS.08.99.000.000.000</t>
  </si>
  <si>
    <t>SSS.08.99.999.000.000</t>
  </si>
  <si>
    <t>SSS.21.02.001.028.002</t>
  </si>
  <si>
    <t>TOTAL PRESUPUESTO INICIAL                             (M$)</t>
  </si>
  <si>
    <t>TOTAL PRESUPUESTO VIGENTE                  (M$)</t>
  </si>
  <si>
    <t>TOTAL OBLIGACION DEVENGADA     (M$)</t>
  </si>
  <si>
    <t>SALDO PRESUPUESTARIO                (M$)</t>
  </si>
  <si>
    <t>DEUDA EXIGIBLE              (M$)</t>
  </si>
  <si>
    <r>
      <t xml:space="preserve">Presupuesto Inicial    </t>
    </r>
    <r>
      <rPr>
        <b/>
        <sz val="10"/>
        <rFont val="Arial"/>
        <family val="2"/>
      </rPr>
      <t xml:space="preserve">     (M$)</t>
    </r>
  </si>
  <si>
    <r>
      <t>Presupuesto Vigente</t>
    </r>
    <r>
      <rPr>
        <b/>
        <sz val="10"/>
        <rFont val="Arial"/>
        <family val="2"/>
      </rPr>
      <t xml:space="preserve"> (M$)</t>
    </r>
  </si>
  <si>
    <r>
      <t xml:space="preserve">Ingresos Percibidos </t>
    </r>
    <r>
      <rPr>
        <b/>
        <sz val="10"/>
        <rFont val="Arial"/>
        <family val="2"/>
      </rPr>
      <t xml:space="preserve"> (M$)</t>
    </r>
  </si>
  <si>
    <r>
      <t xml:space="preserve">Ingresos Por Percibir </t>
    </r>
    <r>
      <rPr>
        <b/>
        <sz val="10"/>
        <rFont val="Arial"/>
        <family val="2"/>
      </rPr>
      <t xml:space="preserve"> (M$)</t>
    </r>
  </si>
  <si>
    <t>Almuerzo</t>
  </si>
  <si>
    <t>café</t>
  </si>
  <si>
    <t>10.07.12</t>
  </si>
  <si>
    <t>total</t>
  </si>
  <si>
    <t>11.07.12</t>
  </si>
  <si>
    <t>12.07.12</t>
  </si>
  <si>
    <t>13.07.12</t>
  </si>
  <si>
    <t>iva</t>
  </si>
  <si>
    <t>TOTAL</t>
  </si>
  <si>
    <t>LUIS PINTO TRONCOSO</t>
  </si>
  <si>
    <t>Alcalde (s)</t>
  </si>
  <si>
    <t>SSS.29.03.000.000.000</t>
  </si>
  <si>
    <t>VHICULOS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</si>
</sst>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[Red]#,##0"/>
    <numFmt numFmtId="173" formatCode="#,##0.00;[Red]#,##0.00"/>
  </numFmts>
  <fonts count="52">
    <font>
      <sz val="10"/>
      <name val="Arial"/>
      <family val="0"/>
    </font>
    <font>
      <b/>
      <sz val="12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172" fontId="4" fillId="34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5" borderId="13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172" fontId="0" fillId="35" borderId="14" xfId="0" applyNumberFormat="1" applyFont="1" applyFill="1" applyBorder="1" applyAlignment="1">
      <alignment/>
    </xf>
    <xf numFmtId="172" fontId="0" fillId="35" borderId="15" xfId="0" applyNumberFormat="1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172" fontId="0" fillId="0" borderId="14" xfId="0" applyNumberFormat="1" applyFont="1" applyBorder="1" applyAlignment="1" applyProtection="1">
      <alignment/>
      <protection locked="0"/>
    </xf>
    <xf numFmtId="172" fontId="0" fillId="0" borderId="15" xfId="0" applyNumberFormat="1" applyFont="1" applyBorder="1" applyAlignment="1" applyProtection="1">
      <alignment/>
      <protection locked="0"/>
    </xf>
    <xf numFmtId="172" fontId="0" fillId="0" borderId="14" xfId="0" applyNumberFormat="1" applyFont="1" applyFill="1" applyBorder="1" applyAlignment="1" applyProtection="1">
      <alignment/>
      <protection locked="0"/>
    </xf>
    <xf numFmtId="172" fontId="0" fillId="0" borderId="15" xfId="0" applyNumberFormat="1" applyFont="1" applyFill="1" applyBorder="1" applyAlignment="1" applyProtection="1">
      <alignment/>
      <protection locked="0"/>
    </xf>
    <xf numFmtId="172" fontId="0" fillId="0" borderId="14" xfId="0" applyNumberFormat="1" applyFont="1" applyFill="1" applyBorder="1" applyAlignment="1">
      <alignment/>
    </xf>
    <xf numFmtId="172" fontId="0" fillId="35" borderId="14" xfId="0" applyNumberFormat="1" applyFont="1" applyFill="1" applyBorder="1" applyAlignment="1" applyProtection="1">
      <alignment/>
      <protection locked="0"/>
    </xf>
    <xf numFmtId="172" fontId="0" fillId="35" borderId="15" xfId="0" applyNumberFormat="1" applyFont="1" applyFill="1" applyBorder="1" applyAlignment="1" applyProtection="1">
      <alignment/>
      <protection locked="0"/>
    </xf>
    <xf numFmtId="172" fontId="4" fillId="34" borderId="14" xfId="0" applyNumberFormat="1" applyFont="1" applyFill="1" applyBorder="1" applyAlignment="1" applyProtection="1">
      <alignment/>
      <protection locked="0"/>
    </xf>
    <xf numFmtId="172" fontId="4" fillId="34" borderId="15" xfId="0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0" fillId="0" borderId="0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172" fontId="4" fillId="34" borderId="20" xfId="0" applyNumberFormat="1" applyFont="1" applyFill="1" applyBorder="1" applyAlignment="1">
      <alignment/>
    </xf>
    <xf numFmtId="172" fontId="4" fillId="34" borderId="21" xfId="0" applyNumberFormat="1" applyFont="1" applyFill="1" applyBorder="1" applyAlignment="1">
      <alignment/>
    </xf>
    <xf numFmtId="0" fontId="0" fillId="36" borderId="13" xfId="0" applyFont="1" applyFill="1" applyBorder="1" applyAlignment="1" applyProtection="1">
      <alignment/>
      <protection/>
    </xf>
    <xf numFmtId="0" fontId="0" fillId="36" borderId="22" xfId="0" applyFont="1" applyFill="1" applyBorder="1" applyAlignment="1" applyProtection="1">
      <alignment/>
      <protection/>
    </xf>
    <xf numFmtId="172" fontId="0" fillId="36" borderId="23" xfId="0" applyNumberFormat="1" applyFont="1" applyFill="1" applyBorder="1" applyAlignment="1">
      <alignment/>
    </xf>
    <xf numFmtId="172" fontId="0" fillId="36" borderId="14" xfId="0" applyNumberFormat="1" applyFont="1" applyFill="1" applyBorder="1" applyAlignment="1">
      <alignment/>
    </xf>
    <xf numFmtId="172" fontId="0" fillId="36" borderId="24" xfId="0" applyNumberFormat="1" applyFont="1" applyFill="1" applyBorder="1" applyAlignment="1">
      <alignment/>
    </xf>
    <xf numFmtId="0" fontId="0" fillId="35" borderId="22" xfId="0" applyFont="1" applyFill="1" applyBorder="1" applyAlignment="1" applyProtection="1">
      <alignment/>
      <protection/>
    </xf>
    <xf numFmtId="172" fontId="0" fillId="35" borderId="23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/>
    </xf>
    <xf numFmtId="172" fontId="0" fillId="0" borderId="23" xfId="0" applyNumberFormat="1" applyFont="1" applyFill="1" applyBorder="1" applyAlignment="1" applyProtection="1">
      <alignment/>
      <protection locked="0"/>
    </xf>
    <xf numFmtId="172" fontId="0" fillId="0" borderId="24" xfId="0" applyNumberFormat="1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/>
      <protection/>
    </xf>
    <xf numFmtId="0" fontId="0" fillId="37" borderId="22" xfId="0" applyFont="1" applyFill="1" applyBorder="1" applyAlignment="1" applyProtection="1">
      <alignment/>
      <protection/>
    </xf>
    <xf numFmtId="172" fontId="0" fillId="37" borderId="23" xfId="0" applyNumberFormat="1" applyFont="1" applyFill="1" applyBorder="1" applyAlignment="1">
      <alignment/>
    </xf>
    <xf numFmtId="172" fontId="0" fillId="37" borderId="14" xfId="0" applyNumberFormat="1" applyFont="1" applyFill="1" applyBorder="1" applyAlignment="1">
      <alignment/>
    </xf>
    <xf numFmtId="172" fontId="0" fillId="37" borderId="24" xfId="0" applyNumberFormat="1" applyFont="1" applyFill="1" applyBorder="1" applyAlignment="1">
      <alignment/>
    </xf>
    <xf numFmtId="172" fontId="0" fillId="0" borderId="13" xfId="0" applyNumberFormat="1" applyFont="1" applyFill="1" applyBorder="1" applyAlignment="1" applyProtection="1">
      <alignment/>
      <protection locked="0"/>
    </xf>
    <xf numFmtId="172" fontId="0" fillId="35" borderId="13" xfId="0" applyNumberFormat="1" applyFont="1" applyFill="1" applyBorder="1" applyAlignment="1">
      <alignment/>
    </xf>
    <xf numFmtId="172" fontId="0" fillId="37" borderId="13" xfId="0" applyNumberFormat="1" applyFont="1" applyFill="1" applyBorder="1" applyAlignment="1">
      <alignment/>
    </xf>
    <xf numFmtId="172" fontId="0" fillId="37" borderId="15" xfId="0" applyNumberFormat="1" applyFont="1" applyFill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172" fontId="0" fillId="0" borderId="23" xfId="0" applyNumberFormat="1" applyFont="1" applyBorder="1" applyAlignment="1" applyProtection="1">
      <alignment/>
      <protection locked="0"/>
    </xf>
    <xf numFmtId="172" fontId="0" fillId="0" borderId="24" xfId="0" applyNumberFormat="1" applyFont="1" applyBorder="1" applyAlignment="1" applyProtection="1">
      <alignment/>
      <protection locked="0"/>
    </xf>
    <xf numFmtId="172" fontId="0" fillId="0" borderId="13" xfId="0" applyNumberFormat="1" applyFont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2" fontId="0" fillId="0" borderId="25" xfId="0" applyNumberFormat="1" applyFont="1" applyBorder="1" applyAlignment="1" applyProtection="1">
      <alignment/>
      <protection locked="0"/>
    </xf>
    <xf numFmtId="172" fontId="0" fillId="0" borderId="27" xfId="0" applyNumberFormat="1" applyFont="1" applyBorder="1" applyAlignment="1" applyProtection="1">
      <alignment/>
      <protection locked="0"/>
    </xf>
    <xf numFmtId="172" fontId="0" fillId="0" borderId="28" xfId="0" applyNumberFormat="1" applyFont="1" applyBorder="1" applyAlignment="1" applyProtection="1">
      <alignment/>
      <protection locked="0"/>
    </xf>
    <xf numFmtId="0" fontId="0" fillId="36" borderId="18" xfId="0" applyFont="1" applyFill="1" applyBorder="1" applyAlignment="1" applyProtection="1">
      <alignment/>
      <protection/>
    </xf>
    <xf numFmtId="0" fontId="0" fillId="36" borderId="19" xfId="0" applyFont="1" applyFill="1" applyBorder="1" applyAlignment="1" applyProtection="1">
      <alignment/>
      <protection/>
    </xf>
    <xf numFmtId="172" fontId="0" fillId="36" borderId="20" xfId="0" applyNumberFormat="1" applyFont="1" applyFill="1" applyBorder="1" applyAlignment="1">
      <alignment/>
    </xf>
    <xf numFmtId="172" fontId="0" fillId="36" borderId="21" xfId="0" applyNumberFormat="1" applyFont="1" applyFill="1" applyBorder="1" applyAlignment="1">
      <alignment/>
    </xf>
    <xf numFmtId="172" fontId="0" fillId="35" borderId="13" xfId="0" applyNumberFormat="1" applyFont="1" applyFill="1" applyBorder="1" applyAlignment="1" applyProtection="1">
      <alignment/>
      <protection locked="0"/>
    </xf>
    <xf numFmtId="0" fontId="4" fillId="34" borderId="22" xfId="0" applyFont="1" applyFill="1" applyBorder="1" applyAlignment="1" applyProtection="1">
      <alignment/>
      <protection/>
    </xf>
    <xf numFmtId="172" fontId="4" fillId="34" borderId="13" xfId="0" applyNumberFormat="1" applyFont="1" applyFill="1" applyBorder="1" applyAlignment="1">
      <alignment/>
    </xf>
    <xf numFmtId="172" fontId="0" fillId="36" borderId="13" xfId="0" applyNumberFormat="1" applyFont="1" applyFill="1" applyBorder="1" applyAlignment="1">
      <alignment/>
    </xf>
    <xf numFmtId="172" fontId="0" fillId="36" borderId="15" xfId="0" applyNumberFormat="1" applyFont="1" applyFill="1" applyBorder="1" applyAlignment="1">
      <alignment/>
    </xf>
    <xf numFmtId="172" fontId="4" fillId="34" borderId="23" xfId="0" applyNumberFormat="1" applyFont="1" applyFill="1" applyBorder="1" applyAlignment="1">
      <alignment/>
    </xf>
    <xf numFmtId="172" fontId="4" fillId="34" borderId="25" xfId="0" applyNumberFormat="1" applyFont="1" applyFill="1" applyBorder="1" applyAlignment="1" applyProtection="1">
      <alignment/>
      <protection locked="0"/>
    </xf>
    <xf numFmtId="172" fontId="4" fillId="34" borderId="27" xfId="0" applyNumberFormat="1" applyFont="1" applyFill="1" applyBorder="1" applyAlignment="1" applyProtection="1">
      <alignment/>
      <protection locked="0"/>
    </xf>
    <xf numFmtId="172" fontId="4" fillId="34" borderId="28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4" fillId="33" borderId="29" xfId="0" applyFont="1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>
      <alignment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172" fontId="0" fillId="0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 applyProtection="1">
      <alignment/>
      <protection locked="0"/>
    </xf>
    <xf numFmtId="172" fontId="4" fillId="34" borderId="31" xfId="0" applyNumberFormat="1" applyFont="1" applyFill="1" applyBorder="1" applyAlignment="1">
      <alignment/>
    </xf>
    <xf numFmtId="172" fontId="0" fillId="35" borderId="24" xfId="0" applyNumberFormat="1" applyFont="1" applyFill="1" applyBorder="1" applyAlignment="1">
      <alignment/>
    </xf>
    <xf numFmtId="172" fontId="0" fillId="36" borderId="31" xfId="0" applyNumberFormat="1" applyFont="1" applyFill="1" applyBorder="1" applyAlignment="1">
      <alignment/>
    </xf>
    <xf numFmtId="172" fontId="0" fillId="36" borderId="32" xfId="0" applyNumberFormat="1" applyFont="1" applyFill="1" applyBorder="1" applyAlignment="1">
      <alignment/>
    </xf>
    <xf numFmtId="172" fontId="4" fillId="34" borderId="24" xfId="0" applyNumberFormat="1" applyFont="1" applyFill="1" applyBorder="1" applyAlignment="1">
      <alignment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172" fontId="2" fillId="0" borderId="0" xfId="0" applyNumberFormat="1" applyFont="1" applyAlignment="1">
      <alignment/>
    </xf>
    <xf numFmtId="172" fontId="0" fillId="0" borderId="33" xfId="0" applyNumberFormat="1" applyFont="1" applyBorder="1" applyAlignment="1" applyProtection="1">
      <alignment/>
      <protection locked="0"/>
    </xf>
    <xf numFmtId="172" fontId="0" fillId="35" borderId="24" xfId="0" applyNumberFormat="1" applyFont="1" applyFill="1" applyBorder="1" applyAlignment="1" applyProtection="1">
      <alignment/>
      <protection locked="0"/>
    </xf>
    <xf numFmtId="172" fontId="4" fillId="34" borderId="33" xfId="0" applyNumberFormat="1" applyFont="1" applyFill="1" applyBorder="1" applyAlignment="1" applyProtection="1">
      <alignment/>
      <protection locked="0"/>
    </xf>
    <xf numFmtId="172" fontId="4" fillId="34" borderId="34" xfId="0" applyNumberFormat="1" applyFont="1" applyFill="1" applyBorder="1" applyAlignment="1">
      <alignment/>
    </xf>
    <xf numFmtId="172" fontId="0" fillId="36" borderId="34" xfId="0" applyNumberFormat="1" applyFont="1" applyFill="1" applyBorder="1" applyAlignment="1">
      <alignment/>
    </xf>
    <xf numFmtId="172" fontId="4" fillId="33" borderId="3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5" fillId="33" borderId="36" xfId="0" applyFont="1" applyFill="1" applyBorder="1" applyAlignment="1" applyProtection="1">
      <alignment horizontal="center" vertical="top" wrapText="1"/>
      <protection/>
    </xf>
    <xf numFmtId="172" fontId="0" fillId="36" borderId="3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Border="1" applyAlignment="1">
      <alignment/>
    </xf>
    <xf numFmtId="0" fontId="5" fillId="33" borderId="38" xfId="0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2" fillId="33" borderId="36" xfId="0" applyFont="1" applyFill="1" applyBorder="1" applyAlignment="1" applyProtection="1">
      <alignment horizontal="center" vertical="top" wrapText="1"/>
      <protection/>
    </xf>
    <xf numFmtId="0" fontId="12" fillId="33" borderId="39" xfId="0" applyFont="1" applyFill="1" applyBorder="1" applyAlignment="1" applyProtection="1">
      <alignment horizontal="center" vertical="top" wrapText="1"/>
      <protection/>
    </xf>
    <xf numFmtId="0" fontId="12" fillId="33" borderId="40" xfId="0" applyFont="1" applyFill="1" applyBorder="1" applyAlignment="1" applyProtection="1">
      <alignment horizontal="center" vertical="top" wrapText="1"/>
      <protection/>
    </xf>
    <xf numFmtId="0" fontId="12" fillId="33" borderId="35" xfId="0" applyFont="1" applyFill="1" applyBorder="1" applyAlignment="1" applyProtection="1">
      <alignment horizontal="center" vertical="top" wrapText="1"/>
      <protection/>
    </xf>
    <xf numFmtId="0" fontId="4" fillId="33" borderId="35" xfId="0" applyFont="1" applyFill="1" applyBorder="1" applyAlignment="1" applyProtection="1">
      <alignment/>
      <protection/>
    </xf>
    <xf numFmtId="172" fontId="4" fillId="33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2</xdr:col>
      <xdr:colOff>771525</xdr:colOff>
      <xdr:row>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04775" y="133350"/>
          <a:ext cx="2181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 DE CHILE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LINARES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ILUSTRE MUNICIPALIDAD DE COLBUN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Depto. De Salud</a:t>
          </a:r>
        </a:p>
      </xdr:txBody>
    </xdr:sp>
    <xdr:clientData/>
  </xdr:twoCellAnchor>
  <xdr:twoCellAnchor>
    <xdr:from>
      <xdr:col>1</xdr:col>
      <xdr:colOff>685800</xdr:colOff>
      <xdr:row>5</xdr:row>
      <xdr:rowOff>180975</xdr:rowOff>
    </xdr:from>
    <xdr:to>
      <xdr:col>6</xdr:col>
      <xdr:colOff>9525</xdr:colOff>
      <xdr:row>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771525" y="1238250"/>
          <a:ext cx="60198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BALANCE DE EJECUCION PRESUPUESTARIA ACUMULADO, DEL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DEPTO. DE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SALUD MUNICIPAL DE COLBUN, TRIMESTRE  1º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 2013</a:t>
          </a:r>
        </a:p>
      </xdr:txBody>
    </xdr:sp>
    <xdr:clientData/>
  </xdr:twoCellAnchor>
  <xdr:twoCellAnchor>
    <xdr:from>
      <xdr:col>1</xdr:col>
      <xdr:colOff>66675</xdr:colOff>
      <xdr:row>210</xdr:row>
      <xdr:rowOff>19050</xdr:rowOff>
    </xdr:from>
    <xdr:to>
      <xdr:col>2</xdr:col>
      <xdr:colOff>885825</xdr:colOff>
      <xdr:row>211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152400" y="25441275"/>
          <a:ext cx="22479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RUTH MENDEZ DIAZ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</a:t>
          </a:r>
        </a:p>
      </xdr:txBody>
    </xdr:sp>
    <xdr:clientData/>
  </xdr:twoCellAnchor>
  <xdr:twoCellAnchor>
    <xdr:from>
      <xdr:col>4</xdr:col>
      <xdr:colOff>38100</xdr:colOff>
      <xdr:row>210</xdr:row>
      <xdr:rowOff>0</xdr:rowOff>
    </xdr:from>
    <xdr:to>
      <xdr:col>8</xdr:col>
      <xdr:colOff>342900</xdr:colOff>
      <xdr:row>211</xdr:row>
      <xdr:rowOff>295275</xdr:rowOff>
    </xdr:to>
    <xdr:sp>
      <xdr:nvSpPr>
        <xdr:cNvPr id="4" name="Rectangle 6"/>
        <xdr:cNvSpPr>
          <a:spLocks/>
        </xdr:cNvSpPr>
      </xdr:nvSpPr>
      <xdr:spPr>
        <a:xfrm>
          <a:off x="5057775" y="25422225"/>
          <a:ext cx="28003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PEDRO PABLO MUÑOZ OSES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Alcalde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1.421875" style="0" customWidth="1"/>
    <col min="3" max="3" width="39.710937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00390625" style="0" customWidth="1"/>
    <col min="8" max="8" width="7.8515625" style="0" hidden="1" customWidth="1"/>
    <col min="9" max="9" width="9.7109375" style="0" customWidth="1"/>
    <col min="10" max="10" width="0.42578125" style="0" customWidth="1"/>
  </cols>
  <sheetData>
    <row r="1" spans="1:8" ht="15">
      <c r="A1" s="1"/>
      <c r="B1" s="2"/>
      <c r="C1" s="2"/>
      <c r="D1" s="1"/>
      <c r="E1" s="1"/>
      <c r="F1" s="1"/>
      <c r="G1" s="1"/>
      <c r="H1" s="1"/>
    </row>
    <row r="2" spans="1:8" ht="15">
      <c r="A2" s="1"/>
      <c r="B2" s="2"/>
      <c r="C2" s="2"/>
      <c r="D2" s="1"/>
      <c r="E2" s="1"/>
      <c r="F2" s="1"/>
      <c r="G2" s="1"/>
      <c r="H2" s="1"/>
    </row>
    <row r="3" spans="1:8" ht="15">
      <c r="A3" s="1"/>
      <c r="B3" s="2"/>
      <c r="C3" s="2"/>
      <c r="D3" s="1"/>
      <c r="E3" s="1"/>
      <c r="F3" s="1"/>
      <c r="G3" s="1"/>
      <c r="H3" s="1"/>
    </row>
    <row r="4" spans="1:8" ht="15">
      <c r="A4" s="1"/>
      <c r="B4" s="2"/>
      <c r="C4" s="2"/>
      <c r="D4" s="1"/>
      <c r="E4" s="1"/>
      <c r="F4" s="1"/>
      <c r="G4" s="1"/>
      <c r="H4" s="1"/>
    </row>
    <row r="5" spans="1:8" ht="23.25" customHeight="1">
      <c r="A5" s="1"/>
      <c r="B5" s="2"/>
      <c r="C5" s="2"/>
      <c r="D5" s="1"/>
      <c r="E5" s="1"/>
      <c r="F5" s="1"/>
      <c r="G5" s="1"/>
      <c r="H5" s="1"/>
    </row>
    <row r="6" spans="1:8" ht="34.5" customHeight="1">
      <c r="A6" s="1"/>
      <c r="B6" s="2"/>
      <c r="C6" s="2"/>
      <c r="D6" s="1"/>
      <c r="E6" s="1"/>
      <c r="F6" s="1"/>
      <c r="G6" s="1"/>
      <c r="H6" s="1"/>
    </row>
    <row r="7" spans="1:8" ht="65.25" customHeight="1">
      <c r="A7" s="1"/>
      <c r="B7" s="2"/>
      <c r="C7" s="2"/>
      <c r="D7" s="1"/>
      <c r="E7" s="1"/>
      <c r="F7" s="1"/>
      <c r="G7" s="1"/>
      <c r="H7" s="1"/>
    </row>
    <row r="8" spans="1:8" ht="15">
      <c r="A8" s="1"/>
      <c r="B8" s="2"/>
      <c r="C8" s="2"/>
      <c r="D8" s="1"/>
      <c r="E8" s="1"/>
      <c r="F8" s="1"/>
      <c r="G8" s="1"/>
      <c r="H8" s="1"/>
    </row>
    <row r="9" spans="1:8" ht="15">
      <c r="A9" s="1"/>
      <c r="B9" s="2"/>
      <c r="C9" s="2"/>
      <c r="D9" s="1"/>
      <c r="E9" s="1"/>
      <c r="F9" s="1"/>
      <c r="G9" s="1"/>
      <c r="H9" s="1"/>
    </row>
    <row r="10" spans="1:8" ht="42.75" customHeight="1" thickBot="1">
      <c r="A10" s="1"/>
      <c r="B10" s="2"/>
      <c r="C10" s="2"/>
      <c r="D10" s="1"/>
      <c r="E10" s="1"/>
      <c r="F10" s="1"/>
      <c r="G10" s="1"/>
      <c r="H10" s="1"/>
    </row>
    <row r="11" spans="1:9" ht="68.25" customHeight="1">
      <c r="A11" s="3"/>
      <c r="B11" s="4" t="s">
        <v>0</v>
      </c>
      <c r="C11" s="5" t="s">
        <v>1</v>
      </c>
      <c r="D11" s="6" t="s">
        <v>340</v>
      </c>
      <c r="E11" s="6" t="s">
        <v>341</v>
      </c>
      <c r="F11" s="6" t="s">
        <v>342</v>
      </c>
      <c r="G11" s="7" t="s">
        <v>343</v>
      </c>
      <c r="H11" s="3"/>
      <c r="I11" s="104"/>
    </row>
    <row r="12" spans="1:9" ht="24.75" customHeight="1">
      <c r="A12" s="1"/>
      <c r="B12" s="8" t="s">
        <v>2</v>
      </c>
      <c r="C12" s="9" t="s">
        <v>3</v>
      </c>
      <c r="D12" s="10">
        <f>SUM(D13+D14)</f>
        <v>1910102</v>
      </c>
      <c r="E12" s="10">
        <f>SUM(E13+E14)</f>
        <v>1930102</v>
      </c>
      <c r="F12" s="10">
        <f>SUM(F13+F14)</f>
        <v>426814</v>
      </c>
      <c r="G12" s="11">
        <f>SUM(G13+G14)</f>
        <v>1503288</v>
      </c>
      <c r="H12" s="12"/>
      <c r="I12" s="103"/>
    </row>
    <row r="13" spans="1:9" ht="15">
      <c r="A13" s="1"/>
      <c r="B13" s="17" t="s">
        <v>4</v>
      </c>
      <c r="C13" s="18" t="s">
        <v>5</v>
      </c>
      <c r="D13" s="21">
        <v>519</v>
      </c>
      <c r="E13" s="21">
        <v>519</v>
      </c>
      <c r="F13" s="21">
        <v>67</v>
      </c>
      <c r="G13" s="86">
        <f>+E13-F13</f>
        <v>452</v>
      </c>
      <c r="H13" s="12"/>
      <c r="I13" s="103"/>
    </row>
    <row r="14" spans="1:9" ht="15">
      <c r="A14" s="1"/>
      <c r="B14" s="17" t="s">
        <v>6</v>
      </c>
      <c r="C14" s="18" t="s">
        <v>7</v>
      </c>
      <c r="D14" s="23">
        <f>SUM(D15+D17+D20+D21)</f>
        <v>1909583</v>
      </c>
      <c r="E14" s="23">
        <f>SUM(E15+E17+E20+E21)</f>
        <v>1929583</v>
      </c>
      <c r="F14" s="23">
        <f>SUM(F15+F17+F20+F21)</f>
        <v>426747</v>
      </c>
      <c r="G14" s="87">
        <f>SUM(G15+G17+G20+G21)</f>
        <v>1502836</v>
      </c>
      <c r="H14" s="12"/>
      <c r="I14" s="103"/>
    </row>
    <row r="15" spans="1:9" ht="15">
      <c r="A15" s="1"/>
      <c r="B15" s="13" t="s">
        <v>8</v>
      </c>
      <c r="C15" s="14" t="s">
        <v>9</v>
      </c>
      <c r="D15" s="15">
        <f>SUM(D16)</f>
        <v>0</v>
      </c>
      <c r="E15" s="15">
        <f>SUM(E16)</f>
        <v>0</v>
      </c>
      <c r="F15" s="15">
        <f>SUM(F16)</f>
        <v>0</v>
      </c>
      <c r="G15" s="16">
        <f>SUM(G16)</f>
        <v>0</v>
      </c>
      <c r="H15" s="12"/>
      <c r="I15" s="103"/>
    </row>
    <row r="16" spans="1:9" ht="15">
      <c r="A16" s="1"/>
      <c r="B16" s="17" t="s">
        <v>10</v>
      </c>
      <c r="C16" s="18" t="s">
        <v>11</v>
      </c>
      <c r="D16" s="19">
        <v>0</v>
      </c>
      <c r="E16" s="19">
        <v>0</v>
      </c>
      <c r="F16" s="19">
        <v>0</v>
      </c>
      <c r="G16" s="20">
        <f>+E16-F16</f>
        <v>0</v>
      </c>
      <c r="H16" s="12"/>
      <c r="I16" s="103"/>
    </row>
    <row r="17" spans="1:9" ht="15">
      <c r="A17" s="1"/>
      <c r="B17" s="13" t="s">
        <v>12</v>
      </c>
      <c r="C17" s="14" t="s">
        <v>13</v>
      </c>
      <c r="D17" s="15">
        <f>SUM(D18+D19)</f>
        <v>1862053</v>
      </c>
      <c r="E17" s="15">
        <f>SUM(E18+E19)</f>
        <v>1873853</v>
      </c>
      <c r="F17" s="15">
        <f>SUM(F18+F19)</f>
        <v>418627</v>
      </c>
      <c r="G17" s="16">
        <f>SUM(G18+G19)</f>
        <v>1455226</v>
      </c>
      <c r="H17" s="12"/>
      <c r="I17" s="103"/>
    </row>
    <row r="18" spans="1:9" ht="15">
      <c r="A18" s="1"/>
      <c r="B18" s="17" t="s">
        <v>14</v>
      </c>
      <c r="C18" s="18" t="s">
        <v>15</v>
      </c>
      <c r="D18" s="19">
        <v>1862053</v>
      </c>
      <c r="E18" s="19">
        <v>1873853</v>
      </c>
      <c r="F18" s="19">
        <v>418627</v>
      </c>
      <c r="G18" s="20">
        <f>+E18-F18</f>
        <v>1455226</v>
      </c>
      <c r="H18" s="12"/>
      <c r="I18" s="103"/>
    </row>
    <row r="19" spans="1:9" ht="15">
      <c r="A19" s="1"/>
      <c r="B19" s="17" t="s">
        <v>16</v>
      </c>
      <c r="C19" s="18" t="s">
        <v>17</v>
      </c>
      <c r="D19" s="19">
        <v>0</v>
      </c>
      <c r="E19" s="19">
        <v>0</v>
      </c>
      <c r="F19" s="19">
        <v>0</v>
      </c>
      <c r="G19" s="20">
        <f>+E19-F19</f>
        <v>0</v>
      </c>
      <c r="H19" s="12"/>
      <c r="I19" s="103"/>
    </row>
    <row r="20" spans="1:9" ht="15">
      <c r="A20" s="1"/>
      <c r="B20" s="13" t="s">
        <v>18</v>
      </c>
      <c r="C20" s="14" t="s">
        <v>19</v>
      </c>
      <c r="D20" s="24">
        <v>47530</v>
      </c>
      <c r="E20" s="24">
        <v>55730</v>
      </c>
      <c r="F20" s="24">
        <v>8120</v>
      </c>
      <c r="G20" s="25">
        <f>+E20-F20</f>
        <v>47610</v>
      </c>
      <c r="H20" s="12"/>
      <c r="I20" s="103"/>
    </row>
    <row r="21" spans="1:9" ht="15">
      <c r="A21" s="1"/>
      <c r="B21" s="13" t="s">
        <v>20</v>
      </c>
      <c r="C21" s="14" t="s">
        <v>21</v>
      </c>
      <c r="D21" s="24">
        <v>0</v>
      </c>
      <c r="E21" s="24">
        <v>0</v>
      </c>
      <c r="F21" s="24">
        <v>0</v>
      </c>
      <c r="G21" s="25">
        <f>+E21-F21</f>
        <v>0</v>
      </c>
      <c r="H21" s="12"/>
      <c r="I21" s="103"/>
    </row>
    <row r="22" spans="1:9" ht="25.5" customHeight="1">
      <c r="A22" s="1"/>
      <c r="B22" s="8" t="s">
        <v>22</v>
      </c>
      <c r="C22" s="9" t="s">
        <v>23</v>
      </c>
      <c r="D22" s="10">
        <f>SUM(D23+D24)</f>
        <v>3000</v>
      </c>
      <c r="E22" s="10">
        <f>SUM(E23+E24)</f>
        <v>3000</v>
      </c>
      <c r="F22" s="10">
        <f>SUM(F23+F24)</f>
        <v>1196</v>
      </c>
      <c r="G22" s="11">
        <f>SUM(G23+G24)</f>
        <v>1804</v>
      </c>
      <c r="H22" s="12"/>
      <c r="I22" s="103"/>
    </row>
    <row r="23" spans="1:9" ht="15">
      <c r="A23" s="1"/>
      <c r="B23" s="17" t="s">
        <v>24</v>
      </c>
      <c r="C23" s="18" t="s">
        <v>25</v>
      </c>
      <c r="D23" s="21">
        <v>0</v>
      </c>
      <c r="E23" s="21">
        <v>0</v>
      </c>
      <c r="F23" s="21">
        <v>0</v>
      </c>
      <c r="G23" s="22">
        <v>0</v>
      </c>
      <c r="H23" s="12"/>
      <c r="I23" s="103"/>
    </row>
    <row r="24" spans="1:9" ht="15">
      <c r="A24" s="1"/>
      <c r="B24" s="17" t="s">
        <v>26</v>
      </c>
      <c r="C24" s="18" t="s">
        <v>27</v>
      </c>
      <c r="D24" s="21">
        <v>3000</v>
      </c>
      <c r="E24" s="21">
        <v>3000</v>
      </c>
      <c r="F24" s="21">
        <v>1196</v>
      </c>
      <c r="G24" s="22">
        <f>+E24-F24</f>
        <v>1804</v>
      </c>
      <c r="H24" s="12"/>
      <c r="I24" s="103"/>
    </row>
    <row r="25" spans="1:9" ht="27" customHeight="1">
      <c r="A25" s="1"/>
      <c r="B25" s="8" t="s">
        <v>28</v>
      </c>
      <c r="C25" s="9" t="s">
        <v>29</v>
      </c>
      <c r="D25" s="10">
        <f>+D26+D29</f>
        <v>80000</v>
      </c>
      <c r="E25" s="10">
        <f>+E26+E29</f>
        <v>80000</v>
      </c>
      <c r="F25" s="10">
        <f>+F26+F29</f>
        <v>9492</v>
      </c>
      <c r="G25" s="11">
        <f>+G26+G29</f>
        <v>70508</v>
      </c>
      <c r="H25" s="12"/>
      <c r="I25" s="103"/>
    </row>
    <row r="26" spans="1:9" ht="15">
      <c r="A26" s="1"/>
      <c r="B26" s="13" t="s">
        <v>30</v>
      </c>
      <c r="C26" s="14" t="s">
        <v>31</v>
      </c>
      <c r="D26" s="15">
        <f>SUM(D27+D28)</f>
        <v>50000</v>
      </c>
      <c r="E26" s="15">
        <f>SUM(E27+E28)</f>
        <v>50000</v>
      </c>
      <c r="F26" s="15">
        <f>SUM(F27+F28)</f>
        <v>8071</v>
      </c>
      <c r="G26" s="16">
        <f>SUM(G27+G28)</f>
        <v>41929</v>
      </c>
      <c r="H26" s="12"/>
      <c r="I26" s="103"/>
    </row>
    <row r="27" spans="1:9" ht="15">
      <c r="A27" s="1"/>
      <c r="B27" s="17" t="s">
        <v>32</v>
      </c>
      <c r="C27" s="18" t="s">
        <v>33</v>
      </c>
      <c r="D27" s="21">
        <v>5000</v>
      </c>
      <c r="E27" s="21">
        <v>5000</v>
      </c>
      <c r="F27" s="21">
        <v>0</v>
      </c>
      <c r="G27" s="22">
        <f>+E27-F27</f>
        <v>5000</v>
      </c>
      <c r="H27" s="12"/>
      <c r="I27" s="103"/>
    </row>
    <row r="28" spans="1:9" ht="15">
      <c r="A28" s="1"/>
      <c r="B28" s="17" t="s">
        <v>34</v>
      </c>
      <c r="C28" s="18" t="s">
        <v>35</v>
      </c>
      <c r="D28" s="21">
        <v>45000</v>
      </c>
      <c r="E28" s="21">
        <v>45000</v>
      </c>
      <c r="F28" s="21">
        <v>8071</v>
      </c>
      <c r="G28" s="22">
        <f>+E28-F28</f>
        <v>36929</v>
      </c>
      <c r="H28" s="12"/>
      <c r="I28" s="103"/>
    </row>
    <row r="29" spans="1:9" ht="15">
      <c r="A29" s="1"/>
      <c r="B29" s="13" t="s">
        <v>332</v>
      </c>
      <c r="C29" s="14" t="s">
        <v>229</v>
      </c>
      <c r="D29" s="24">
        <f>+D30</f>
        <v>30000</v>
      </c>
      <c r="E29" s="24">
        <f>+E30</f>
        <v>30000</v>
      </c>
      <c r="F29" s="24">
        <f>+F30</f>
        <v>1421</v>
      </c>
      <c r="G29" s="88">
        <f>+G30</f>
        <v>28579</v>
      </c>
      <c r="H29" s="12"/>
      <c r="I29" s="103"/>
    </row>
    <row r="30" spans="1:9" ht="15">
      <c r="A30" s="1"/>
      <c r="B30" s="17" t="s">
        <v>333</v>
      </c>
      <c r="C30" s="18" t="s">
        <v>229</v>
      </c>
      <c r="D30" s="21">
        <v>30000</v>
      </c>
      <c r="E30" s="21">
        <v>30000</v>
      </c>
      <c r="F30" s="21">
        <v>1421</v>
      </c>
      <c r="G30" s="86">
        <f>+E30-F30</f>
        <v>28579</v>
      </c>
      <c r="H30" s="12"/>
      <c r="I30" s="103"/>
    </row>
    <row r="31" spans="1:9" ht="27" customHeight="1">
      <c r="A31" s="1"/>
      <c r="B31" s="8" t="s">
        <v>36</v>
      </c>
      <c r="C31" s="9" t="s">
        <v>37</v>
      </c>
      <c r="D31" s="10">
        <f>SUM(+D32+D33+D34+D35+D36+D37)</f>
        <v>983</v>
      </c>
      <c r="E31" s="10">
        <f>SUM(+E32+E33+E34+E35+E36+E37)</f>
        <v>983</v>
      </c>
      <c r="F31" s="10">
        <f>SUM(+F32+F33+F34+F35+F36+F37)</f>
        <v>0</v>
      </c>
      <c r="G31" s="11">
        <f>SUM(+G32+G33+G34+G35+G36+G37)</f>
        <v>983</v>
      </c>
      <c r="H31" s="12"/>
      <c r="I31" s="103"/>
    </row>
    <row r="32" spans="1:9" ht="15">
      <c r="A32" s="1"/>
      <c r="B32" s="17" t="s">
        <v>38</v>
      </c>
      <c r="C32" s="18" t="s">
        <v>39</v>
      </c>
      <c r="D32" s="21">
        <v>900</v>
      </c>
      <c r="E32" s="21">
        <v>900</v>
      </c>
      <c r="F32" s="21">
        <v>0</v>
      </c>
      <c r="G32" s="22">
        <f aca="true" t="shared" si="0" ref="G32:G37">+E32-F32</f>
        <v>900</v>
      </c>
      <c r="H32" s="12"/>
      <c r="I32" s="103"/>
    </row>
    <row r="33" spans="1:9" ht="15">
      <c r="A33" s="1"/>
      <c r="B33" s="17" t="s">
        <v>40</v>
      </c>
      <c r="C33" s="18" t="s">
        <v>41</v>
      </c>
      <c r="D33" s="21">
        <v>50</v>
      </c>
      <c r="E33" s="21">
        <v>50</v>
      </c>
      <c r="F33" s="21">
        <v>0</v>
      </c>
      <c r="G33" s="22">
        <f t="shared" si="0"/>
        <v>50</v>
      </c>
      <c r="H33" s="12"/>
      <c r="I33" s="103"/>
    </row>
    <row r="34" spans="1:9" ht="15">
      <c r="A34" s="1"/>
      <c r="B34" s="17" t="s">
        <v>42</v>
      </c>
      <c r="C34" s="18" t="s">
        <v>43</v>
      </c>
      <c r="D34" s="21">
        <v>13</v>
      </c>
      <c r="E34" s="21">
        <v>13</v>
      </c>
      <c r="F34" s="21">
        <v>0</v>
      </c>
      <c r="G34" s="22">
        <f t="shared" si="0"/>
        <v>13</v>
      </c>
      <c r="H34" s="12"/>
      <c r="I34" s="103"/>
    </row>
    <row r="35" spans="1:9" ht="15">
      <c r="A35" s="1"/>
      <c r="B35" s="17" t="s">
        <v>44</v>
      </c>
      <c r="C35" s="18" t="s">
        <v>45</v>
      </c>
      <c r="D35" s="21">
        <v>10</v>
      </c>
      <c r="E35" s="21">
        <v>10</v>
      </c>
      <c r="F35" s="21">
        <v>0</v>
      </c>
      <c r="G35" s="22">
        <f t="shared" si="0"/>
        <v>10</v>
      </c>
      <c r="H35" s="12"/>
      <c r="I35" s="103"/>
    </row>
    <row r="36" spans="1:9" ht="15">
      <c r="A36" s="1"/>
      <c r="B36" s="17" t="s">
        <v>46</v>
      </c>
      <c r="C36" s="18" t="s">
        <v>47</v>
      </c>
      <c r="D36" s="21">
        <v>0</v>
      </c>
      <c r="E36" s="21">
        <v>0</v>
      </c>
      <c r="F36" s="21">
        <v>0</v>
      </c>
      <c r="G36" s="22">
        <f t="shared" si="0"/>
        <v>0</v>
      </c>
      <c r="H36" s="12"/>
      <c r="I36" s="103"/>
    </row>
    <row r="37" spans="1:9" ht="15">
      <c r="A37" s="1"/>
      <c r="B37" s="17" t="s">
        <v>48</v>
      </c>
      <c r="C37" s="18" t="s">
        <v>49</v>
      </c>
      <c r="D37" s="21">
        <v>10</v>
      </c>
      <c r="E37" s="21">
        <v>10</v>
      </c>
      <c r="F37" s="21">
        <v>0</v>
      </c>
      <c r="G37" s="22">
        <f t="shared" si="0"/>
        <v>10</v>
      </c>
      <c r="H37" s="12"/>
      <c r="I37" s="103"/>
    </row>
    <row r="38" spans="1:9" ht="18.75" customHeight="1">
      <c r="A38" s="1"/>
      <c r="B38" s="8" t="s">
        <v>50</v>
      </c>
      <c r="C38" s="9" t="s">
        <v>51</v>
      </c>
      <c r="D38" s="26">
        <v>42000</v>
      </c>
      <c r="E38" s="26">
        <v>23159</v>
      </c>
      <c r="F38" s="26">
        <v>23159</v>
      </c>
      <c r="G38" s="27">
        <f>+E38-F38</f>
        <v>0</v>
      </c>
      <c r="H38" s="12"/>
      <c r="I38" s="103"/>
    </row>
    <row r="39" spans="1:9" ht="12.75" customHeight="1" thickBot="1">
      <c r="A39" s="1"/>
      <c r="B39" s="28"/>
      <c r="C39" s="29"/>
      <c r="D39" s="30"/>
      <c r="E39" s="30"/>
      <c r="F39" s="30"/>
      <c r="G39" s="31"/>
      <c r="H39" s="12"/>
      <c r="I39" s="103"/>
    </row>
    <row r="40" spans="1:9" ht="15" hidden="1">
      <c r="A40" s="1"/>
      <c r="B40" s="28"/>
      <c r="C40" s="29"/>
      <c r="D40" s="30"/>
      <c r="E40" s="30"/>
      <c r="F40" s="30"/>
      <c r="G40" s="31"/>
      <c r="H40" s="12"/>
      <c r="I40" s="103"/>
    </row>
    <row r="41" spans="1:9" ht="71.25" customHeight="1" thickBot="1">
      <c r="A41" s="1"/>
      <c r="B41" s="82"/>
      <c r="C41" s="83" t="s">
        <v>52</v>
      </c>
      <c r="D41" s="84">
        <f>SUM(+D12+D22+D25+D31+D38)</f>
        <v>2036085</v>
      </c>
      <c r="E41" s="84">
        <f>SUM(+E12+E22+E25+E31+E38)</f>
        <v>2037244</v>
      </c>
      <c r="F41" s="84">
        <f>SUM(+F12+F22+F25+F31+F38)</f>
        <v>460661</v>
      </c>
      <c r="G41" s="102">
        <f>SUM(+G12+G22+G25+G31+G38)</f>
        <v>1576583</v>
      </c>
      <c r="H41" s="12"/>
      <c r="I41" s="103"/>
    </row>
    <row r="42" spans="1:9" ht="42.75" customHeight="1">
      <c r="A42" s="1"/>
      <c r="B42" s="32"/>
      <c r="C42" s="32"/>
      <c r="D42" s="12"/>
      <c r="E42" s="12"/>
      <c r="F42" s="12"/>
      <c r="G42" s="12"/>
      <c r="H42" s="12"/>
      <c r="I42" s="103"/>
    </row>
    <row r="43" spans="1:9" ht="4.5" customHeight="1" thickBot="1">
      <c r="A43" s="1"/>
      <c r="B43" s="32"/>
      <c r="C43" s="32"/>
      <c r="D43" s="12"/>
      <c r="E43" s="12"/>
      <c r="F43" s="12"/>
      <c r="G43" s="12"/>
      <c r="H43" s="12"/>
      <c r="I43" s="103"/>
    </row>
    <row r="44" spans="2:9" ht="11.25" customHeight="1" hidden="1" thickBot="1">
      <c r="B44" s="116" t="s">
        <v>331</v>
      </c>
      <c r="C44" s="33"/>
      <c r="D44" s="34"/>
      <c r="E44" s="34"/>
      <c r="F44" s="34"/>
      <c r="G44" s="34"/>
      <c r="H44" s="34"/>
      <c r="I44" s="103"/>
    </row>
    <row r="45" spans="2:9" ht="36" customHeight="1" thickBot="1">
      <c r="B45" s="110" t="s">
        <v>53</v>
      </c>
      <c r="C45" s="114" t="s">
        <v>54</v>
      </c>
      <c r="D45" s="117" t="s">
        <v>335</v>
      </c>
      <c r="E45" s="118" t="s">
        <v>336</v>
      </c>
      <c r="F45" s="118" t="s">
        <v>337</v>
      </c>
      <c r="G45" s="119" t="s">
        <v>338</v>
      </c>
      <c r="H45" s="120" t="s">
        <v>55</v>
      </c>
      <c r="I45" s="119" t="s">
        <v>339</v>
      </c>
    </row>
    <row r="46" spans="2:9" ht="13.5" customHeight="1" hidden="1">
      <c r="B46" s="35" t="s">
        <v>56</v>
      </c>
      <c r="C46" s="36" t="s">
        <v>57</v>
      </c>
      <c r="D46" s="37">
        <f aca="true" t="shared" si="1" ref="D46:I46">SUM(D47+D85+D121)</f>
        <v>1650985</v>
      </c>
      <c r="E46" s="38">
        <f t="shared" si="1"/>
        <v>1632144</v>
      </c>
      <c r="F46" s="38">
        <f t="shared" si="1"/>
        <v>399323</v>
      </c>
      <c r="G46" s="100">
        <f t="shared" si="1"/>
        <v>1232821</v>
      </c>
      <c r="H46" s="89">
        <f t="shared" si="1"/>
        <v>0</v>
      </c>
      <c r="I46" s="100">
        <f t="shared" si="1"/>
        <v>0</v>
      </c>
    </row>
    <row r="47" spans="2:9" ht="13.5" customHeight="1" hidden="1">
      <c r="B47" s="39" t="s">
        <v>58</v>
      </c>
      <c r="C47" s="40" t="s">
        <v>59</v>
      </c>
      <c r="D47" s="41">
        <f aca="true" t="shared" si="2" ref="D47:I47">SUM(D48+D65+D67+D73+D77)</f>
        <v>1022558</v>
      </c>
      <c r="E47" s="42">
        <f t="shared" si="2"/>
        <v>1003717</v>
      </c>
      <c r="F47" s="42">
        <f t="shared" si="2"/>
        <v>287333</v>
      </c>
      <c r="G47" s="76">
        <f t="shared" si="2"/>
        <v>716384</v>
      </c>
      <c r="H47" s="43">
        <f t="shared" si="2"/>
        <v>0</v>
      </c>
      <c r="I47" s="76">
        <f t="shared" si="2"/>
        <v>0</v>
      </c>
    </row>
    <row r="48" spans="2:9" ht="13.5" customHeight="1" hidden="1">
      <c r="B48" s="13" t="s">
        <v>60</v>
      </c>
      <c r="C48" s="44" t="s">
        <v>61</v>
      </c>
      <c r="D48" s="45">
        <f aca="true" t="shared" si="3" ref="D48:I48">SUM(D49+D50+D53+D56+D58+D60+D62+D64)</f>
        <v>788058</v>
      </c>
      <c r="E48" s="15">
        <f t="shared" si="3"/>
        <v>763417</v>
      </c>
      <c r="F48" s="15">
        <f t="shared" si="3"/>
        <v>210422</v>
      </c>
      <c r="G48" s="16">
        <f t="shared" si="3"/>
        <v>552995</v>
      </c>
      <c r="H48" s="90">
        <f t="shared" si="3"/>
        <v>0</v>
      </c>
      <c r="I48" s="16">
        <f t="shared" si="3"/>
        <v>0</v>
      </c>
    </row>
    <row r="49" spans="2:9" ht="13.5" customHeight="1" hidden="1">
      <c r="B49" s="17" t="s">
        <v>62</v>
      </c>
      <c r="C49" s="46" t="s">
        <v>63</v>
      </c>
      <c r="D49" s="47">
        <v>327033</v>
      </c>
      <c r="E49" s="21">
        <v>302392</v>
      </c>
      <c r="F49" s="21">
        <v>83033</v>
      </c>
      <c r="G49" s="22">
        <f>+E49-F49</f>
        <v>219359</v>
      </c>
      <c r="H49" s="48">
        <v>0</v>
      </c>
      <c r="I49" s="22">
        <v>0</v>
      </c>
    </row>
    <row r="50" spans="2:9" ht="13.5" customHeight="1" hidden="1">
      <c r="B50" s="49" t="s">
        <v>64</v>
      </c>
      <c r="C50" s="50" t="s">
        <v>65</v>
      </c>
      <c r="D50" s="51">
        <f aca="true" t="shared" si="4" ref="D50:I50">SUM(+D51+D52)</f>
        <v>45710</v>
      </c>
      <c r="E50" s="52">
        <f t="shared" si="4"/>
        <v>45710</v>
      </c>
      <c r="F50" s="52">
        <f t="shared" si="4"/>
        <v>17505</v>
      </c>
      <c r="G50" s="57">
        <f t="shared" si="4"/>
        <v>28205</v>
      </c>
      <c r="H50" s="53">
        <f t="shared" si="4"/>
        <v>0</v>
      </c>
      <c r="I50" s="57">
        <f t="shared" si="4"/>
        <v>0</v>
      </c>
    </row>
    <row r="51" spans="2:9" ht="13.5" customHeight="1" hidden="1">
      <c r="B51" s="17" t="s">
        <v>66</v>
      </c>
      <c r="C51" s="46" t="s">
        <v>67</v>
      </c>
      <c r="D51" s="47">
        <v>40400</v>
      </c>
      <c r="E51" s="21">
        <v>40400</v>
      </c>
      <c r="F51" s="21">
        <v>14699</v>
      </c>
      <c r="G51" s="22">
        <f>+E51-F51</f>
        <v>25701</v>
      </c>
      <c r="H51" s="48">
        <v>0</v>
      </c>
      <c r="I51" s="22">
        <v>0</v>
      </c>
    </row>
    <row r="52" spans="2:9" ht="13.5" customHeight="1" hidden="1">
      <c r="B52" s="17" t="s">
        <v>68</v>
      </c>
      <c r="C52" s="46" t="s">
        <v>69</v>
      </c>
      <c r="D52" s="47">
        <v>5310</v>
      </c>
      <c r="E52" s="21">
        <v>5310</v>
      </c>
      <c r="F52" s="21">
        <v>2806</v>
      </c>
      <c r="G52" s="22">
        <f>+E52-F52</f>
        <v>2504</v>
      </c>
      <c r="H52" s="48">
        <v>0</v>
      </c>
      <c r="I52" s="22">
        <v>0</v>
      </c>
    </row>
    <row r="53" spans="2:9" ht="13.5" customHeight="1" hidden="1">
      <c r="B53" s="49" t="s">
        <v>70</v>
      </c>
      <c r="C53" s="50" t="s">
        <v>71</v>
      </c>
      <c r="D53" s="51">
        <f aca="true" t="shared" si="5" ref="D53:I53">SUM(D54+D55)</f>
        <v>15000</v>
      </c>
      <c r="E53" s="52">
        <f t="shared" si="5"/>
        <v>15000</v>
      </c>
      <c r="F53" s="52">
        <f t="shared" si="5"/>
        <v>4713</v>
      </c>
      <c r="G53" s="57">
        <f t="shared" si="5"/>
        <v>10287</v>
      </c>
      <c r="H53" s="53">
        <f t="shared" si="5"/>
        <v>0</v>
      </c>
      <c r="I53" s="57">
        <f t="shared" si="5"/>
        <v>0</v>
      </c>
    </row>
    <row r="54" spans="2:9" ht="13.5" customHeight="1" hidden="1">
      <c r="B54" s="17" t="s">
        <v>72</v>
      </c>
      <c r="C54" s="46" t="s">
        <v>73</v>
      </c>
      <c r="D54" s="47">
        <v>15000</v>
      </c>
      <c r="E54" s="21">
        <v>15000</v>
      </c>
      <c r="F54" s="21">
        <v>4713</v>
      </c>
      <c r="G54" s="22">
        <f>+E54-F54</f>
        <v>10287</v>
      </c>
      <c r="H54" s="48">
        <v>0</v>
      </c>
      <c r="I54" s="22">
        <v>0</v>
      </c>
    </row>
    <row r="55" spans="2:9" ht="13.5" customHeight="1" hidden="1">
      <c r="B55" s="17" t="s">
        <v>74</v>
      </c>
      <c r="C55" s="46" t="s">
        <v>75</v>
      </c>
      <c r="D55" s="47">
        <v>0</v>
      </c>
      <c r="E55" s="21">
        <v>0</v>
      </c>
      <c r="F55" s="21">
        <v>0</v>
      </c>
      <c r="G55" s="22">
        <f>+E55-F55</f>
        <v>0</v>
      </c>
      <c r="H55" s="48">
        <v>0</v>
      </c>
      <c r="I55" s="22">
        <v>0</v>
      </c>
    </row>
    <row r="56" spans="2:9" ht="13.5" customHeight="1" hidden="1">
      <c r="B56" s="49" t="s">
        <v>76</v>
      </c>
      <c r="C56" s="50" t="s">
        <v>77</v>
      </c>
      <c r="D56" s="51">
        <f aca="true" t="shared" si="6" ref="D56:I56">+D57</f>
        <v>17682</v>
      </c>
      <c r="E56" s="52">
        <f t="shared" si="6"/>
        <v>17682</v>
      </c>
      <c r="F56" s="52">
        <f t="shared" si="6"/>
        <v>6491</v>
      </c>
      <c r="G56" s="57">
        <f t="shared" si="6"/>
        <v>11191</v>
      </c>
      <c r="H56" s="53">
        <f t="shared" si="6"/>
        <v>0</v>
      </c>
      <c r="I56" s="57">
        <f t="shared" si="6"/>
        <v>0</v>
      </c>
    </row>
    <row r="57" spans="2:9" ht="13.5" customHeight="1" hidden="1">
      <c r="B57" s="17" t="s">
        <v>78</v>
      </c>
      <c r="C57" s="46" t="s">
        <v>79</v>
      </c>
      <c r="D57" s="47">
        <v>17682</v>
      </c>
      <c r="E57" s="21">
        <v>17682</v>
      </c>
      <c r="F57" s="21">
        <v>6491</v>
      </c>
      <c r="G57" s="22">
        <f>+E57-F57</f>
        <v>11191</v>
      </c>
      <c r="H57" s="48">
        <v>0</v>
      </c>
      <c r="I57" s="22">
        <v>0</v>
      </c>
    </row>
    <row r="58" spans="2:9" ht="13.5" customHeight="1" hidden="1">
      <c r="B58" s="49" t="s">
        <v>80</v>
      </c>
      <c r="C58" s="50" t="s">
        <v>81</v>
      </c>
      <c r="D58" s="51">
        <f aca="true" t="shared" si="7" ref="D58:I58">+D59</f>
        <v>47000</v>
      </c>
      <c r="E58" s="52">
        <f t="shared" si="7"/>
        <v>47000</v>
      </c>
      <c r="F58" s="52">
        <f t="shared" si="7"/>
        <v>15170</v>
      </c>
      <c r="G58" s="57">
        <f t="shared" si="7"/>
        <v>31830</v>
      </c>
      <c r="H58" s="53">
        <f t="shared" si="7"/>
        <v>0</v>
      </c>
      <c r="I58" s="57">
        <f t="shared" si="7"/>
        <v>0</v>
      </c>
    </row>
    <row r="59" spans="2:9" ht="13.5" customHeight="1" hidden="1">
      <c r="B59" s="17" t="s">
        <v>82</v>
      </c>
      <c r="C59" s="46" t="s">
        <v>83</v>
      </c>
      <c r="D59" s="47">
        <v>47000</v>
      </c>
      <c r="E59" s="21">
        <v>47000</v>
      </c>
      <c r="F59" s="21">
        <v>15170</v>
      </c>
      <c r="G59" s="22">
        <f>+E59-F59</f>
        <v>31830</v>
      </c>
      <c r="H59" s="48">
        <v>0</v>
      </c>
      <c r="I59" s="22">
        <v>0</v>
      </c>
    </row>
    <row r="60" spans="2:9" ht="13.5" customHeight="1" hidden="1">
      <c r="B60" s="49" t="s">
        <v>84</v>
      </c>
      <c r="C60" s="50" t="s">
        <v>85</v>
      </c>
      <c r="D60" s="51">
        <f aca="true" t="shared" si="8" ref="D60:I60">+D61</f>
        <v>1600</v>
      </c>
      <c r="E60" s="52">
        <f t="shared" si="8"/>
        <v>1600</v>
      </c>
      <c r="F60" s="52">
        <f t="shared" si="8"/>
        <v>477</v>
      </c>
      <c r="G60" s="57">
        <f t="shared" si="8"/>
        <v>1123</v>
      </c>
      <c r="H60" s="53">
        <f t="shared" si="8"/>
        <v>0</v>
      </c>
      <c r="I60" s="57">
        <f t="shared" si="8"/>
        <v>0</v>
      </c>
    </row>
    <row r="61" spans="2:9" ht="13.5" customHeight="1" hidden="1">
      <c r="B61" s="17" t="s">
        <v>86</v>
      </c>
      <c r="C61" s="46" t="s">
        <v>87</v>
      </c>
      <c r="D61" s="47">
        <v>1600</v>
      </c>
      <c r="E61" s="21">
        <v>1600</v>
      </c>
      <c r="F61" s="21">
        <v>477</v>
      </c>
      <c r="G61" s="22">
        <f>+E61-F61</f>
        <v>1123</v>
      </c>
      <c r="H61" s="48">
        <v>0</v>
      </c>
      <c r="I61" s="22">
        <v>0</v>
      </c>
    </row>
    <row r="62" spans="2:9" ht="13.5" customHeight="1" hidden="1">
      <c r="B62" s="49" t="s">
        <v>88</v>
      </c>
      <c r="C62" s="50" t="s">
        <v>89</v>
      </c>
      <c r="D62" s="51">
        <f aca="true" t="shared" si="9" ref="D62:I62">SUM(D63)</f>
        <v>327033</v>
      </c>
      <c r="E62" s="52">
        <f t="shared" si="9"/>
        <v>327033</v>
      </c>
      <c r="F62" s="52">
        <f t="shared" si="9"/>
        <v>83033</v>
      </c>
      <c r="G62" s="57">
        <f t="shared" si="9"/>
        <v>244000</v>
      </c>
      <c r="H62" s="53">
        <f t="shared" si="9"/>
        <v>0</v>
      </c>
      <c r="I62" s="57">
        <f t="shared" si="9"/>
        <v>0</v>
      </c>
    </row>
    <row r="63" spans="2:9" ht="13.5" customHeight="1" hidden="1">
      <c r="B63" s="17" t="s">
        <v>90</v>
      </c>
      <c r="C63" s="46" t="s">
        <v>91</v>
      </c>
      <c r="D63" s="54">
        <v>327033</v>
      </c>
      <c r="E63" s="21">
        <v>327033</v>
      </c>
      <c r="F63" s="21">
        <v>83033</v>
      </c>
      <c r="G63" s="22">
        <f>+E63-F63</f>
        <v>244000</v>
      </c>
      <c r="H63" s="48">
        <v>0</v>
      </c>
      <c r="I63" s="22">
        <v>0</v>
      </c>
    </row>
    <row r="64" spans="2:9" ht="13.5" customHeight="1" hidden="1">
      <c r="B64" s="17" t="s">
        <v>92</v>
      </c>
      <c r="C64" s="46" t="s">
        <v>93</v>
      </c>
      <c r="D64" s="54">
        <v>7000</v>
      </c>
      <c r="E64" s="21">
        <v>7000</v>
      </c>
      <c r="F64" s="21">
        <v>0</v>
      </c>
      <c r="G64" s="22">
        <f>+E64-F64</f>
        <v>7000</v>
      </c>
      <c r="H64" s="48">
        <v>0</v>
      </c>
      <c r="I64" s="22">
        <v>0</v>
      </c>
    </row>
    <row r="65" spans="2:9" ht="13.5" customHeight="1" hidden="1">
      <c r="B65" s="13" t="s">
        <v>94</v>
      </c>
      <c r="C65" s="44" t="s">
        <v>95</v>
      </c>
      <c r="D65" s="45">
        <f aca="true" t="shared" si="10" ref="D65:I65">+D66</f>
        <v>25000</v>
      </c>
      <c r="E65" s="15">
        <f t="shared" si="10"/>
        <v>25000</v>
      </c>
      <c r="F65" s="15">
        <f t="shared" si="10"/>
        <v>8054</v>
      </c>
      <c r="G65" s="16">
        <f t="shared" si="10"/>
        <v>16946</v>
      </c>
      <c r="H65" s="90">
        <f t="shared" si="10"/>
        <v>0</v>
      </c>
      <c r="I65" s="16">
        <f t="shared" si="10"/>
        <v>0</v>
      </c>
    </row>
    <row r="66" spans="2:9" ht="13.5" customHeight="1" hidden="1">
      <c r="B66" s="17" t="s">
        <v>96</v>
      </c>
      <c r="C66" s="46" t="s">
        <v>97</v>
      </c>
      <c r="D66" s="47">
        <v>25000</v>
      </c>
      <c r="E66" s="21">
        <v>25000</v>
      </c>
      <c r="F66" s="21">
        <v>8054</v>
      </c>
      <c r="G66" s="22">
        <f>+E66-F66</f>
        <v>16946</v>
      </c>
      <c r="H66" s="48">
        <v>0</v>
      </c>
      <c r="I66" s="22">
        <v>0</v>
      </c>
    </row>
    <row r="67" spans="2:9" ht="13.5" customHeight="1" hidden="1">
      <c r="B67" s="13" t="s">
        <v>98</v>
      </c>
      <c r="C67" s="44" t="s">
        <v>99</v>
      </c>
      <c r="D67" s="45">
        <f aca="true" t="shared" si="11" ref="D67:I67">SUM(+D68+D71)</f>
        <v>123000</v>
      </c>
      <c r="E67" s="15">
        <f t="shared" si="11"/>
        <v>123000</v>
      </c>
      <c r="F67" s="15">
        <f>+F68+F71</f>
        <v>34812</v>
      </c>
      <c r="G67" s="16">
        <f t="shared" si="11"/>
        <v>88188</v>
      </c>
      <c r="H67" s="90">
        <f t="shared" si="11"/>
        <v>0</v>
      </c>
      <c r="I67" s="16">
        <f t="shared" si="11"/>
        <v>0</v>
      </c>
    </row>
    <row r="68" spans="2:9" ht="13.5" customHeight="1" hidden="1">
      <c r="B68" s="49" t="s">
        <v>100</v>
      </c>
      <c r="C68" s="50" t="s">
        <v>101</v>
      </c>
      <c r="D68" s="51">
        <f aca="true" t="shared" si="12" ref="D68:I68">SUM(+D69+D70)</f>
        <v>115000</v>
      </c>
      <c r="E68" s="52">
        <f t="shared" si="12"/>
        <v>115000</v>
      </c>
      <c r="F68" s="52">
        <f t="shared" si="12"/>
        <v>32186</v>
      </c>
      <c r="G68" s="57">
        <f t="shared" si="12"/>
        <v>82814</v>
      </c>
      <c r="H68" s="53">
        <f t="shared" si="12"/>
        <v>0</v>
      </c>
      <c r="I68" s="57">
        <f t="shared" si="12"/>
        <v>0</v>
      </c>
    </row>
    <row r="69" spans="2:9" ht="13.5" customHeight="1" hidden="1">
      <c r="B69" s="17" t="s">
        <v>102</v>
      </c>
      <c r="C69" s="46" t="s">
        <v>103</v>
      </c>
      <c r="D69" s="47">
        <v>60000</v>
      </c>
      <c r="E69" s="21">
        <v>60000</v>
      </c>
      <c r="F69" s="21">
        <v>17253</v>
      </c>
      <c r="G69" s="22">
        <f>+E69-F69</f>
        <v>42747</v>
      </c>
      <c r="H69" s="48">
        <v>0</v>
      </c>
      <c r="I69" s="22">
        <v>0</v>
      </c>
    </row>
    <row r="70" spans="2:9" ht="13.5" customHeight="1" hidden="1">
      <c r="B70" s="17" t="s">
        <v>104</v>
      </c>
      <c r="C70" s="46" t="s">
        <v>105</v>
      </c>
      <c r="D70" s="54">
        <v>55000</v>
      </c>
      <c r="E70" s="21">
        <v>55000</v>
      </c>
      <c r="F70" s="21">
        <v>14933</v>
      </c>
      <c r="G70" s="22">
        <f>+E70-F70</f>
        <v>40067</v>
      </c>
      <c r="H70" s="48">
        <v>0</v>
      </c>
      <c r="I70" s="22">
        <v>0</v>
      </c>
    </row>
    <row r="71" spans="2:9" ht="13.5" customHeight="1" hidden="1">
      <c r="B71" s="49" t="s">
        <v>106</v>
      </c>
      <c r="C71" s="50" t="s">
        <v>107</v>
      </c>
      <c r="D71" s="51">
        <f aca="true" t="shared" si="13" ref="D71:I71">+D72</f>
        <v>8000</v>
      </c>
      <c r="E71" s="52">
        <f t="shared" si="13"/>
        <v>8000</v>
      </c>
      <c r="F71" s="52">
        <f t="shared" si="13"/>
        <v>2626</v>
      </c>
      <c r="G71" s="57">
        <f t="shared" si="13"/>
        <v>5374</v>
      </c>
      <c r="H71" s="53">
        <f t="shared" si="13"/>
        <v>0</v>
      </c>
      <c r="I71" s="57">
        <f t="shared" si="13"/>
        <v>0</v>
      </c>
    </row>
    <row r="72" spans="2:9" ht="13.5" customHeight="1" hidden="1">
      <c r="B72" s="17" t="s">
        <v>108</v>
      </c>
      <c r="C72" s="46" t="s">
        <v>109</v>
      </c>
      <c r="D72" s="54">
        <v>8000</v>
      </c>
      <c r="E72" s="21">
        <v>8000</v>
      </c>
      <c r="F72" s="21">
        <v>2626</v>
      </c>
      <c r="G72" s="22">
        <f>+E72-F72</f>
        <v>5374</v>
      </c>
      <c r="H72" s="48">
        <v>0</v>
      </c>
      <c r="I72" s="22">
        <v>0</v>
      </c>
    </row>
    <row r="73" spans="2:9" ht="13.5" customHeight="1" hidden="1">
      <c r="B73" s="13" t="s">
        <v>110</v>
      </c>
      <c r="C73" s="44" t="s">
        <v>111</v>
      </c>
      <c r="D73" s="45">
        <f aca="true" t="shared" si="14" ref="D73:I73">SUM(+D74+D75+D76)</f>
        <v>72500</v>
      </c>
      <c r="E73" s="15">
        <f t="shared" si="14"/>
        <v>72500</v>
      </c>
      <c r="F73" s="15">
        <f t="shared" si="14"/>
        <v>23797</v>
      </c>
      <c r="G73" s="16">
        <f t="shared" si="14"/>
        <v>48703</v>
      </c>
      <c r="H73" s="90">
        <f t="shared" si="14"/>
        <v>0</v>
      </c>
      <c r="I73" s="16">
        <f t="shared" si="14"/>
        <v>0</v>
      </c>
    </row>
    <row r="74" spans="2:9" ht="13.5" customHeight="1" hidden="1">
      <c r="B74" s="17" t="s">
        <v>112</v>
      </c>
      <c r="C74" s="46" t="s">
        <v>113</v>
      </c>
      <c r="D74" s="54">
        <v>67000</v>
      </c>
      <c r="E74" s="21">
        <v>67000</v>
      </c>
      <c r="F74" s="21">
        <v>23188</v>
      </c>
      <c r="G74" s="22">
        <f>+E74-F74</f>
        <v>43812</v>
      </c>
      <c r="H74" s="61">
        <v>0</v>
      </c>
      <c r="I74" s="22">
        <v>0</v>
      </c>
    </row>
    <row r="75" spans="2:9" ht="13.5" customHeight="1" hidden="1">
      <c r="B75" s="17" t="s">
        <v>114</v>
      </c>
      <c r="C75" s="46" t="s">
        <v>115</v>
      </c>
      <c r="D75" s="54">
        <v>5200</v>
      </c>
      <c r="E75" s="21">
        <v>5200</v>
      </c>
      <c r="F75" s="21">
        <v>609</v>
      </c>
      <c r="G75" s="22">
        <f>+E75-F75</f>
        <v>4591</v>
      </c>
      <c r="H75" s="61">
        <v>0</v>
      </c>
      <c r="I75" s="22">
        <v>0</v>
      </c>
    </row>
    <row r="76" spans="2:9" ht="13.5" customHeight="1" hidden="1">
      <c r="B76" s="17" t="s">
        <v>116</v>
      </c>
      <c r="C76" s="46" t="s">
        <v>117</v>
      </c>
      <c r="D76" s="54">
        <v>300</v>
      </c>
      <c r="E76" s="21">
        <v>300</v>
      </c>
      <c r="F76" s="21">
        <v>0</v>
      </c>
      <c r="G76" s="22">
        <f>+E76-F76</f>
        <v>300</v>
      </c>
      <c r="H76" s="61">
        <v>0</v>
      </c>
      <c r="I76" s="22">
        <v>0</v>
      </c>
    </row>
    <row r="77" spans="2:9" ht="13.5" customHeight="1" hidden="1">
      <c r="B77" s="13" t="s">
        <v>118</v>
      </c>
      <c r="C77" s="44" t="s">
        <v>119</v>
      </c>
      <c r="D77" s="55">
        <f aca="true" t="shared" si="15" ref="D77:I77">SUM(D78+D81+D82+D84)</f>
        <v>14000</v>
      </c>
      <c r="E77" s="15">
        <f t="shared" si="15"/>
        <v>19800</v>
      </c>
      <c r="F77" s="15">
        <f t="shared" si="15"/>
        <v>10248</v>
      </c>
      <c r="G77" s="16">
        <f t="shared" si="15"/>
        <v>9552</v>
      </c>
      <c r="H77" s="90">
        <f t="shared" si="15"/>
        <v>0</v>
      </c>
      <c r="I77" s="16">
        <f t="shared" si="15"/>
        <v>0</v>
      </c>
    </row>
    <row r="78" spans="2:9" ht="13.5" customHeight="1" hidden="1">
      <c r="B78" s="49" t="s">
        <v>120</v>
      </c>
      <c r="C78" s="50" t="s">
        <v>121</v>
      </c>
      <c r="D78" s="56">
        <f>SUM(D79+D80)</f>
        <v>7000</v>
      </c>
      <c r="E78" s="52">
        <f>SUM(E79+E80)</f>
        <v>7000</v>
      </c>
      <c r="F78" s="52">
        <f>SUM(F79+F80)</f>
        <v>0</v>
      </c>
      <c r="G78" s="57">
        <f>SUM(G79+G80)</f>
        <v>7000</v>
      </c>
      <c r="H78" s="53">
        <f>SUM(H79+H80)</f>
        <v>0</v>
      </c>
      <c r="I78" s="57">
        <v>0</v>
      </c>
    </row>
    <row r="79" spans="2:9" ht="13.5" customHeight="1" hidden="1">
      <c r="B79" s="17" t="s">
        <v>122</v>
      </c>
      <c r="C79" s="46" t="s">
        <v>123</v>
      </c>
      <c r="D79" s="47">
        <v>4000</v>
      </c>
      <c r="E79" s="21">
        <v>4000</v>
      </c>
      <c r="F79" s="21">
        <v>0</v>
      </c>
      <c r="G79" s="22">
        <f>+E79-F79</f>
        <v>4000</v>
      </c>
      <c r="H79" s="48">
        <v>0</v>
      </c>
      <c r="I79" s="22">
        <v>0</v>
      </c>
    </row>
    <row r="80" spans="2:9" ht="13.5" customHeight="1" hidden="1">
      <c r="B80" s="17" t="s">
        <v>124</v>
      </c>
      <c r="C80" s="46" t="s">
        <v>125</v>
      </c>
      <c r="D80" s="47">
        <v>3000</v>
      </c>
      <c r="E80" s="21">
        <v>3000</v>
      </c>
      <c r="F80" s="21">
        <v>0</v>
      </c>
      <c r="G80" s="22">
        <f>+E80-F80</f>
        <v>3000</v>
      </c>
      <c r="H80" s="48">
        <v>0</v>
      </c>
      <c r="I80" s="22">
        <v>0</v>
      </c>
    </row>
    <row r="81" spans="2:9" ht="13.5" customHeight="1" hidden="1">
      <c r="B81" s="17" t="s">
        <v>126</v>
      </c>
      <c r="C81" s="46" t="s">
        <v>127</v>
      </c>
      <c r="D81" s="47">
        <v>4000</v>
      </c>
      <c r="E81" s="21">
        <v>4000</v>
      </c>
      <c r="F81" s="21">
        <v>2526</v>
      </c>
      <c r="G81" s="22">
        <f>+E81-F81</f>
        <v>1474</v>
      </c>
      <c r="H81" s="48">
        <v>0</v>
      </c>
      <c r="I81" s="22">
        <v>0</v>
      </c>
    </row>
    <row r="82" spans="2:9" ht="13.5" customHeight="1" hidden="1">
      <c r="B82" s="49" t="s">
        <v>128</v>
      </c>
      <c r="C82" s="50" t="s">
        <v>129</v>
      </c>
      <c r="D82" s="56">
        <f aca="true" t="shared" si="16" ref="D82:I82">SUM(D83)</f>
        <v>1000</v>
      </c>
      <c r="E82" s="52">
        <f t="shared" si="16"/>
        <v>6800</v>
      </c>
      <c r="F82" s="52">
        <f t="shared" si="16"/>
        <v>6120</v>
      </c>
      <c r="G82" s="57">
        <f t="shared" si="16"/>
        <v>680</v>
      </c>
      <c r="H82" s="53">
        <f t="shared" si="16"/>
        <v>0</v>
      </c>
      <c r="I82" s="57">
        <f t="shared" si="16"/>
        <v>0</v>
      </c>
    </row>
    <row r="83" spans="2:9" ht="13.5" customHeight="1" hidden="1">
      <c r="B83" s="17" t="s">
        <v>130</v>
      </c>
      <c r="C83" s="46" t="s">
        <v>131</v>
      </c>
      <c r="D83" s="54">
        <v>1000</v>
      </c>
      <c r="E83" s="21">
        <v>6800</v>
      </c>
      <c r="F83" s="21">
        <v>6120</v>
      </c>
      <c r="G83" s="22">
        <f>+E83-F83</f>
        <v>680</v>
      </c>
      <c r="H83" s="48">
        <v>0</v>
      </c>
      <c r="I83" s="22">
        <v>0</v>
      </c>
    </row>
    <row r="84" spans="2:9" ht="13.5" customHeight="1" hidden="1">
      <c r="B84" s="17" t="s">
        <v>132</v>
      </c>
      <c r="C84" s="46" t="s">
        <v>133</v>
      </c>
      <c r="D84" s="54">
        <v>2000</v>
      </c>
      <c r="E84" s="21">
        <v>2000</v>
      </c>
      <c r="F84" s="21">
        <v>1602</v>
      </c>
      <c r="G84" s="22">
        <f>+E84-F84</f>
        <v>398</v>
      </c>
      <c r="H84" s="48">
        <v>0</v>
      </c>
      <c r="I84" s="22">
        <v>0</v>
      </c>
    </row>
    <row r="85" spans="2:9" ht="13.5" customHeight="1" hidden="1">
      <c r="B85" s="39" t="s">
        <v>134</v>
      </c>
      <c r="C85" s="40" t="s">
        <v>135</v>
      </c>
      <c r="D85" s="41">
        <f aca="true" t="shared" si="17" ref="D85:I85">SUM(D86+D101+D103+D109+D113)</f>
        <v>588427</v>
      </c>
      <c r="E85" s="42">
        <f t="shared" si="17"/>
        <v>588427</v>
      </c>
      <c r="F85" s="42">
        <f t="shared" si="17"/>
        <v>88468</v>
      </c>
      <c r="G85" s="43">
        <f t="shared" si="17"/>
        <v>499959</v>
      </c>
      <c r="H85" s="43">
        <f t="shared" si="17"/>
        <v>0</v>
      </c>
      <c r="I85" s="92">
        <f t="shared" si="17"/>
        <v>0</v>
      </c>
    </row>
    <row r="86" spans="2:9" ht="13.5" customHeight="1" hidden="1">
      <c r="B86" s="13" t="s">
        <v>136</v>
      </c>
      <c r="C86" s="44" t="s">
        <v>61</v>
      </c>
      <c r="D86" s="45">
        <f aca="true" t="shared" si="18" ref="D86:I86">SUM(D87+D88+D91+D93+D95+D97+D99+D100)</f>
        <v>509427</v>
      </c>
      <c r="E86" s="15">
        <f t="shared" si="18"/>
        <v>508927</v>
      </c>
      <c r="F86" s="15">
        <f t="shared" si="18"/>
        <v>72665</v>
      </c>
      <c r="G86" s="16">
        <f t="shared" si="18"/>
        <v>436262</v>
      </c>
      <c r="H86" s="90">
        <f t="shared" si="18"/>
        <v>0</v>
      </c>
      <c r="I86" s="16">
        <f t="shared" si="18"/>
        <v>0</v>
      </c>
    </row>
    <row r="87" spans="2:9" ht="13.5" customHeight="1" hidden="1">
      <c r="B87" s="17" t="s">
        <v>137</v>
      </c>
      <c r="C87" s="46" t="s">
        <v>63</v>
      </c>
      <c r="D87" s="47">
        <v>219486</v>
      </c>
      <c r="E87" s="21">
        <v>218986</v>
      </c>
      <c r="F87" s="21">
        <v>28793</v>
      </c>
      <c r="G87" s="22">
        <f>+E87-F87</f>
        <v>190193</v>
      </c>
      <c r="H87" s="48">
        <v>0</v>
      </c>
      <c r="I87" s="22">
        <v>0</v>
      </c>
    </row>
    <row r="88" spans="2:9" ht="13.5" customHeight="1" hidden="1">
      <c r="B88" s="49" t="s">
        <v>138</v>
      </c>
      <c r="C88" s="50" t="s">
        <v>65</v>
      </c>
      <c r="D88" s="51">
        <f aca="true" t="shared" si="19" ref="D88:I88">+D89+D90</f>
        <v>43455</v>
      </c>
      <c r="E88" s="52">
        <f t="shared" si="19"/>
        <v>43455</v>
      </c>
      <c r="F88" s="52">
        <f t="shared" si="19"/>
        <v>8271</v>
      </c>
      <c r="G88" s="57">
        <f t="shared" si="19"/>
        <v>35184</v>
      </c>
      <c r="H88" s="53">
        <f t="shared" si="19"/>
        <v>0</v>
      </c>
      <c r="I88" s="57">
        <f t="shared" si="19"/>
        <v>0</v>
      </c>
    </row>
    <row r="89" spans="2:9" ht="13.5" customHeight="1" hidden="1">
      <c r="B89" s="58" t="s">
        <v>139</v>
      </c>
      <c r="C89" s="59" t="s">
        <v>67</v>
      </c>
      <c r="D89" s="60">
        <v>42455</v>
      </c>
      <c r="E89" s="19">
        <v>42455</v>
      </c>
      <c r="F89" s="19">
        <v>8271</v>
      </c>
      <c r="G89" s="20">
        <f>+E89-F89</f>
        <v>34184</v>
      </c>
      <c r="H89" s="61">
        <v>0</v>
      </c>
      <c r="I89" s="20">
        <v>0</v>
      </c>
    </row>
    <row r="90" spans="2:9" ht="13.5" customHeight="1" hidden="1">
      <c r="B90" s="58" t="s">
        <v>140</v>
      </c>
      <c r="C90" s="59" t="s">
        <v>69</v>
      </c>
      <c r="D90" s="60">
        <v>1000</v>
      </c>
      <c r="E90" s="19">
        <v>1000</v>
      </c>
      <c r="F90" s="19">
        <v>0</v>
      </c>
      <c r="G90" s="20">
        <f>+E90-F90</f>
        <v>1000</v>
      </c>
      <c r="H90" s="61">
        <v>0</v>
      </c>
      <c r="I90" s="20">
        <v>0</v>
      </c>
    </row>
    <row r="91" spans="2:9" ht="13.5" customHeight="1" hidden="1">
      <c r="B91" s="49" t="s">
        <v>141</v>
      </c>
      <c r="C91" s="50" t="s">
        <v>142</v>
      </c>
      <c r="D91" s="51">
        <f aca="true" t="shared" si="20" ref="D91:I91">+D92</f>
        <v>5000</v>
      </c>
      <c r="E91" s="52">
        <f t="shared" si="20"/>
        <v>5000</v>
      </c>
      <c r="F91" s="52">
        <f t="shared" si="20"/>
        <v>1338</v>
      </c>
      <c r="G91" s="57">
        <f t="shared" si="20"/>
        <v>3662</v>
      </c>
      <c r="H91" s="53">
        <f t="shared" si="20"/>
        <v>0</v>
      </c>
      <c r="I91" s="57">
        <f t="shared" si="20"/>
        <v>0</v>
      </c>
    </row>
    <row r="92" spans="2:9" ht="13.5" customHeight="1" hidden="1">
      <c r="B92" s="58" t="s">
        <v>143</v>
      </c>
      <c r="C92" s="59" t="s">
        <v>144</v>
      </c>
      <c r="D92" s="60">
        <v>5000</v>
      </c>
      <c r="E92" s="19">
        <v>5000</v>
      </c>
      <c r="F92" s="19">
        <v>1338</v>
      </c>
      <c r="G92" s="20">
        <f>+E92-F92</f>
        <v>3662</v>
      </c>
      <c r="H92" s="61">
        <v>0</v>
      </c>
      <c r="I92" s="20">
        <v>0</v>
      </c>
    </row>
    <row r="93" spans="2:9" ht="13.5" customHeight="1" hidden="1">
      <c r="B93" s="49" t="s">
        <v>145</v>
      </c>
      <c r="C93" s="50" t="s">
        <v>77</v>
      </c>
      <c r="D93" s="51">
        <f aca="true" t="shared" si="21" ref="D93:I93">+D94</f>
        <v>8000</v>
      </c>
      <c r="E93" s="52">
        <f t="shared" si="21"/>
        <v>8000</v>
      </c>
      <c r="F93" s="52">
        <f t="shared" si="21"/>
        <v>0</v>
      </c>
      <c r="G93" s="57">
        <f t="shared" si="21"/>
        <v>8000</v>
      </c>
      <c r="H93" s="53">
        <f t="shared" si="21"/>
        <v>0</v>
      </c>
      <c r="I93" s="57">
        <f t="shared" si="21"/>
        <v>0</v>
      </c>
    </row>
    <row r="94" spans="2:9" ht="13.5" customHeight="1" hidden="1">
      <c r="B94" s="58" t="s">
        <v>146</v>
      </c>
      <c r="C94" s="59" t="s">
        <v>79</v>
      </c>
      <c r="D94" s="60">
        <v>8000</v>
      </c>
      <c r="E94" s="19">
        <v>8000</v>
      </c>
      <c r="F94" s="19">
        <v>0</v>
      </c>
      <c r="G94" s="20">
        <f>+E94-F94</f>
        <v>8000</v>
      </c>
      <c r="H94" s="61">
        <v>0</v>
      </c>
      <c r="I94" s="20">
        <v>0</v>
      </c>
    </row>
    <row r="95" spans="2:9" ht="13.5" customHeight="1" hidden="1">
      <c r="B95" s="49" t="s">
        <v>147</v>
      </c>
      <c r="C95" s="50" t="s">
        <v>81</v>
      </c>
      <c r="D95" s="51">
        <f aca="true" t="shared" si="22" ref="D95:I95">+D96</f>
        <v>12000</v>
      </c>
      <c r="E95" s="52">
        <f t="shared" si="22"/>
        <v>12000</v>
      </c>
      <c r="F95" s="52">
        <f t="shared" si="22"/>
        <v>5411</v>
      </c>
      <c r="G95" s="57">
        <f t="shared" si="22"/>
        <v>6589</v>
      </c>
      <c r="H95" s="53">
        <f t="shared" si="22"/>
        <v>0</v>
      </c>
      <c r="I95" s="57">
        <f t="shared" si="22"/>
        <v>0</v>
      </c>
    </row>
    <row r="96" spans="2:9" ht="13.5" customHeight="1" hidden="1">
      <c r="B96" s="58" t="s">
        <v>334</v>
      </c>
      <c r="C96" s="59" t="s">
        <v>83</v>
      </c>
      <c r="D96" s="60">
        <v>12000</v>
      </c>
      <c r="E96" s="19">
        <v>12000</v>
      </c>
      <c r="F96" s="19">
        <v>5411</v>
      </c>
      <c r="G96" s="20">
        <f>+E96-F96</f>
        <v>6589</v>
      </c>
      <c r="H96" s="61">
        <v>0</v>
      </c>
      <c r="I96" s="20">
        <v>0</v>
      </c>
    </row>
    <row r="97" spans="2:9" ht="13.5" customHeight="1" hidden="1">
      <c r="B97" s="49" t="s">
        <v>148</v>
      </c>
      <c r="C97" s="50" t="s">
        <v>85</v>
      </c>
      <c r="D97" s="51">
        <f aca="true" t="shared" si="23" ref="D97:I97">SUM(+D98)</f>
        <v>1000</v>
      </c>
      <c r="E97" s="52">
        <f t="shared" si="23"/>
        <v>1000</v>
      </c>
      <c r="F97" s="52">
        <f t="shared" si="23"/>
        <v>59</v>
      </c>
      <c r="G97" s="57">
        <f t="shared" si="23"/>
        <v>941</v>
      </c>
      <c r="H97" s="53">
        <f t="shared" si="23"/>
        <v>0</v>
      </c>
      <c r="I97" s="57">
        <f t="shared" si="23"/>
        <v>0</v>
      </c>
    </row>
    <row r="98" spans="2:9" ht="13.5" customHeight="1" hidden="1">
      <c r="B98" s="58" t="s">
        <v>149</v>
      </c>
      <c r="C98" s="59" t="s">
        <v>87</v>
      </c>
      <c r="D98" s="62">
        <v>1000</v>
      </c>
      <c r="E98" s="19">
        <v>1000</v>
      </c>
      <c r="F98" s="19">
        <v>59</v>
      </c>
      <c r="G98" s="20">
        <f>+E98-F98</f>
        <v>941</v>
      </c>
      <c r="H98" s="61">
        <v>0</v>
      </c>
      <c r="I98" s="20">
        <v>0</v>
      </c>
    </row>
    <row r="99" spans="2:9" ht="13.5" customHeight="1" hidden="1">
      <c r="B99" s="17" t="s">
        <v>150</v>
      </c>
      <c r="C99" s="46" t="s">
        <v>89</v>
      </c>
      <c r="D99" s="62">
        <v>219486</v>
      </c>
      <c r="E99" s="19">
        <v>219486</v>
      </c>
      <c r="F99" s="19">
        <v>28793</v>
      </c>
      <c r="G99" s="20">
        <f>+E99-F99</f>
        <v>190693</v>
      </c>
      <c r="H99" s="61">
        <v>0</v>
      </c>
      <c r="I99" s="20">
        <v>0</v>
      </c>
    </row>
    <row r="100" spans="2:9" ht="13.5" customHeight="1" hidden="1">
      <c r="B100" s="17" t="s">
        <v>151</v>
      </c>
      <c r="C100" s="46" t="s">
        <v>93</v>
      </c>
      <c r="D100" s="62">
        <v>1000</v>
      </c>
      <c r="E100" s="19">
        <v>1000</v>
      </c>
      <c r="F100" s="19">
        <v>0</v>
      </c>
      <c r="G100" s="20">
        <f>+E100-F100</f>
        <v>1000</v>
      </c>
      <c r="H100" s="61">
        <v>0</v>
      </c>
      <c r="I100" s="20">
        <v>0</v>
      </c>
    </row>
    <row r="101" spans="2:9" ht="13.5" customHeight="1" hidden="1">
      <c r="B101" s="13" t="s">
        <v>152</v>
      </c>
      <c r="C101" s="44" t="s">
        <v>95</v>
      </c>
      <c r="D101" s="45">
        <f aca="true" t="shared" si="24" ref="D101:I101">SUM(+D102)</f>
        <v>20000</v>
      </c>
      <c r="E101" s="15">
        <f t="shared" si="24"/>
        <v>20000</v>
      </c>
      <c r="F101" s="15">
        <f t="shared" si="24"/>
        <v>2245</v>
      </c>
      <c r="G101" s="16">
        <f t="shared" si="24"/>
        <v>17755</v>
      </c>
      <c r="H101" s="90">
        <f t="shared" si="24"/>
        <v>0</v>
      </c>
      <c r="I101" s="16">
        <f t="shared" si="24"/>
        <v>0</v>
      </c>
    </row>
    <row r="102" spans="2:9" ht="13.5" customHeight="1" hidden="1">
      <c r="B102" s="17" t="s">
        <v>153</v>
      </c>
      <c r="C102" s="46" t="s">
        <v>97</v>
      </c>
      <c r="D102" s="54">
        <v>20000</v>
      </c>
      <c r="E102" s="21">
        <v>20000</v>
      </c>
      <c r="F102" s="21">
        <v>2245</v>
      </c>
      <c r="G102" s="22">
        <f>+E102-F102</f>
        <v>17755</v>
      </c>
      <c r="H102" s="48">
        <v>0</v>
      </c>
      <c r="I102" s="22">
        <v>0</v>
      </c>
    </row>
    <row r="103" spans="2:9" ht="13.5" customHeight="1" hidden="1">
      <c r="B103" s="13" t="s">
        <v>154</v>
      </c>
      <c r="C103" s="44" t="s">
        <v>99</v>
      </c>
      <c r="D103" s="45">
        <f aca="true" t="shared" si="25" ref="D103:I103">SUM(+D104+D107)</f>
        <v>33000</v>
      </c>
      <c r="E103" s="15">
        <f t="shared" si="25"/>
        <v>33000</v>
      </c>
      <c r="F103" s="15">
        <f t="shared" si="25"/>
        <v>6709</v>
      </c>
      <c r="G103" s="16">
        <f t="shared" si="25"/>
        <v>26291</v>
      </c>
      <c r="H103" s="90">
        <f t="shared" si="25"/>
        <v>0</v>
      </c>
      <c r="I103" s="16">
        <f t="shared" si="25"/>
        <v>0</v>
      </c>
    </row>
    <row r="104" spans="2:9" ht="13.5" customHeight="1" hidden="1">
      <c r="B104" s="49" t="s">
        <v>155</v>
      </c>
      <c r="C104" s="50" t="s">
        <v>101</v>
      </c>
      <c r="D104" s="51">
        <f aca="true" t="shared" si="26" ref="D104:I104">SUM(+D105+D106)</f>
        <v>32000</v>
      </c>
      <c r="E104" s="52">
        <f t="shared" si="26"/>
        <v>32000</v>
      </c>
      <c r="F104" s="52">
        <f t="shared" si="26"/>
        <v>6535</v>
      </c>
      <c r="G104" s="57">
        <f t="shared" si="26"/>
        <v>25465</v>
      </c>
      <c r="H104" s="53">
        <f t="shared" si="26"/>
        <v>0</v>
      </c>
      <c r="I104" s="57">
        <f t="shared" si="26"/>
        <v>0</v>
      </c>
    </row>
    <row r="105" spans="2:9" ht="13.5" customHeight="1" hidden="1">
      <c r="B105" s="58" t="s">
        <v>156</v>
      </c>
      <c r="C105" s="59" t="s">
        <v>103</v>
      </c>
      <c r="D105" s="62">
        <v>17000</v>
      </c>
      <c r="E105" s="19">
        <v>17000</v>
      </c>
      <c r="F105" s="19">
        <v>3503</v>
      </c>
      <c r="G105" s="20">
        <f>+E105-F105</f>
        <v>13497</v>
      </c>
      <c r="H105" s="61">
        <v>0</v>
      </c>
      <c r="I105" s="20">
        <v>0</v>
      </c>
    </row>
    <row r="106" spans="2:9" ht="13.5" customHeight="1" hidden="1">
      <c r="B106" s="58" t="s">
        <v>157</v>
      </c>
      <c r="C106" s="59" t="s">
        <v>105</v>
      </c>
      <c r="D106" s="62">
        <v>15000</v>
      </c>
      <c r="E106" s="19">
        <v>15000</v>
      </c>
      <c r="F106" s="19">
        <v>3032</v>
      </c>
      <c r="G106" s="20">
        <f>+E106-F106</f>
        <v>11968</v>
      </c>
      <c r="H106" s="61">
        <v>0</v>
      </c>
      <c r="I106" s="20">
        <v>0</v>
      </c>
    </row>
    <row r="107" spans="2:9" ht="13.5" customHeight="1" hidden="1">
      <c r="B107" s="49" t="s">
        <v>158</v>
      </c>
      <c r="C107" s="50" t="s">
        <v>107</v>
      </c>
      <c r="D107" s="51">
        <f aca="true" t="shared" si="27" ref="D107:I107">SUM(+D108)</f>
        <v>1000</v>
      </c>
      <c r="E107" s="52">
        <f t="shared" si="27"/>
        <v>1000</v>
      </c>
      <c r="F107" s="52">
        <f t="shared" si="27"/>
        <v>174</v>
      </c>
      <c r="G107" s="53">
        <f t="shared" si="27"/>
        <v>826</v>
      </c>
      <c r="H107" s="53">
        <f t="shared" si="27"/>
        <v>0</v>
      </c>
      <c r="I107" s="53">
        <f t="shared" si="27"/>
        <v>0</v>
      </c>
    </row>
    <row r="108" spans="2:9" ht="13.5" customHeight="1" hidden="1">
      <c r="B108" s="58" t="s">
        <v>159</v>
      </c>
      <c r="C108" s="59" t="s">
        <v>160</v>
      </c>
      <c r="D108" s="62">
        <v>1000</v>
      </c>
      <c r="E108" s="19">
        <v>1000</v>
      </c>
      <c r="F108" s="19">
        <v>174</v>
      </c>
      <c r="G108" s="20">
        <f>+E108-F108</f>
        <v>826</v>
      </c>
      <c r="H108" s="61">
        <v>0</v>
      </c>
      <c r="I108" s="20">
        <v>0</v>
      </c>
    </row>
    <row r="109" spans="2:9" ht="13.5" customHeight="1" hidden="1">
      <c r="B109" s="13" t="s">
        <v>161</v>
      </c>
      <c r="C109" s="44" t="s">
        <v>111</v>
      </c>
      <c r="D109" s="45">
        <f aca="true" t="shared" si="28" ref="D109:I109">SUM(+D110+D111+D112)</f>
        <v>22000</v>
      </c>
      <c r="E109" s="15">
        <f t="shared" si="28"/>
        <v>22000</v>
      </c>
      <c r="F109" s="15">
        <f t="shared" si="28"/>
        <v>4948</v>
      </c>
      <c r="G109" s="16">
        <f t="shared" si="28"/>
        <v>17052</v>
      </c>
      <c r="H109" s="90">
        <f t="shared" si="28"/>
        <v>0</v>
      </c>
      <c r="I109" s="16">
        <f t="shared" si="28"/>
        <v>0</v>
      </c>
    </row>
    <row r="110" spans="2:9" ht="13.5" customHeight="1" hidden="1">
      <c r="B110" s="17" t="s">
        <v>162</v>
      </c>
      <c r="C110" s="46" t="s">
        <v>113</v>
      </c>
      <c r="D110" s="62">
        <v>20000</v>
      </c>
      <c r="E110" s="19">
        <v>20000</v>
      </c>
      <c r="F110" s="19">
        <v>4915</v>
      </c>
      <c r="G110" s="20">
        <f>+E110-F110</f>
        <v>15085</v>
      </c>
      <c r="H110" s="61">
        <v>0</v>
      </c>
      <c r="I110" s="20">
        <v>0</v>
      </c>
    </row>
    <row r="111" spans="2:9" ht="13.5" customHeight="1" hidden="1">
      <c r="B111" s="17" t="s">
        <v>163</v>
      </c>
      <c r="C111" s="46" t="s">
        <v>115</v>
      </c>
      <c r="D111" s="62">
        <v>1700</v>
      </c>
      <c r="E111" s="19">
        <v>1700</v>
      </c>
      <c r="F111" s="19">
        <v>33</v>
      </c>
      <c r="G111" s="20">
        <f>+E111-F111</f>
        <v>1667</v>
      </c>
      <c r="H111" s="61">
        <v>0</v>
      </c>
      <c r="I111" s="20">
        <v>0</v>
      </c>
    </row>
    <row r="112" spans="2:9" ht="13.5" customHeight="1" hidden="1">
      <c r="B112" s="17" t="s">
        <v>164</v>
      </c>
      <c r="C112" s="46" t="s">
        <v>117</v>
      </c>
      <c r="D112" s="62">
        <v>300</v>
      </c>
      <c r="E112" s="19">
        <v>300</v>
      </c>
      <c r="F112" s="19">
        <v>0</v>
      </c>
      <c r="G112" s="20">
        <f>+E112-F112</f>
        <v>300</v>
      </c>
      <c r="H112" s="61">
        <v>0</v>
      </c>
      <c r="I112" s="20">
        <v>0</v>
      </c>
    </row>
    <row r="113" spans="2:9" ht="13.5" customHeight="1" hidden="1">
      <c r="B113" s="13" t="s">
        <v>165</v>
      </c>
      <c r="C113" s="44" t="s">
        <v>119</v>
      </c>
      <c r="D113" s="55">
        <f aca="true" t="shared" si="29" ref="D113:I113">SUM(D114+D117+D118+D120)</f>
        <v>4000</v>
      </c>
      <c r="E113" s="15">
        <f t="shared" si="29"/>
        <v>4500</v>
      </c>
      <c r="F113" s="15">
        <f t="shared" si="29"/>
        <v>1901</v>
      </c>
      <c r="G113" s="16">
        <f t="shared" si="29"/>
        <v>2599</v>
      </c>
      <c r="H113" s="90">
        <f t="shared" si="29"/>
        <v>0</v>
      </c>
      <c r="I113" s="16">
        <f t="shared" si="29"/>
        <v>0</v>
      </c>
    </row>
    <row r="114" spans="2:9" ht="13.5" customHeight="1" hidden="1">
      <c r="B114" s="49" t="s">
        <v>166</v>
      </c>
      <c r="C114" s="50" t="s">
        <v>121</v>
      </c>
      <c r="D114" s="56">
        <f aca="true" t="shared" si="30" ref="D114:I114">SUM(D115+D116)</f>
        <v>2000</v>
      </c>
      <c r="E114" s="52">
        <f t="shared" si="30"/>
        <v>2000</v>
      </c>
      <c r="F114" s="52">
        <f t="shared" si="30"/>
        <v>0</v>
      </c>
      <c r="G114" s="57">
        <f t="shared" si="30"/>
        <v>2000</v>
      </c>
      <c r="H114" s="53">
        <f t="shared" si="30"/>
        <v>0</v>
      </c>
      <c r="I114" s="57">
        <f t="shared" si="30"/>
        <v>0</v>
      </c>
    </row>
    <row r="115" spans="2:9" ht="13.5" customHeight="1" hidden="1">
      <c r="B115" s="58" t="s">
        <v>167</v>
      </c>
      <c r="C115" s="59" t="s">
        <v>123</v>
      </c>
      <c r="D115" s="62">
        <v>1000</v>
      </c>
      <c r="E115" s="19">
        <v>1000</v>
      </c>
      <c r="F115" s="19">
        <v>0</v>
      </c>
      <c r="G115" s="20">
        <f>+E115-F115</f>
        <v>1000</v>
      </c>
      <c r="H115" s="61">
        <v>0</v>
      </c>
      <c r="I115" s="20">
        <v>0</v>
      </c>
    </row>
    <row r="116" spans="2:9" ht="13.5" customHeight="1" hidden="1">
      <c r="B116" s="58" t="s">
        <v>168</v>
      </c>
      <c r="C116" s="59" t="s">
        <v>125</v>
      </c>
      <c r="D116" s="62">
        <v>1000</v>
      </c>
      <c r="E116" s="19">
        <v>1000</v>
      </c>
      <c r="F116" s="19">
        <v>0</v>
      </c>
      <c r="G116" s="20">
        <f>+E116-F116</f>
        <v>1000</v>
      </c>
      <c r="H116" s="61">
        <v>0</v>
      </c>
      <c r="I116" s="20">
        <v>0</v>
      </c>
    </row>
    <row r="117" spans="2:9" ht="13.5" customHeight="1" hidden="1">
      <c r="B117" s="17" t="s">
        <v>169</v>
      </c>
      <c r="C117" s="46" t="s">
        <v>127</v>
      </c>
      <c r="D117" s="62">
        <v>500</v>
      </c>
      <c r="E117" s="19">
        <v>500</v>
      </c>
      <c r="F117" s="19">
        <v>278</v>
      </c>
      <c r="G117" s="20">
        <f>+E117-F117</f>
        <v>222</v>
      </c>
      <c r="H117" s="61">
        <v>0</v>
      </c>
      <c r="I117" s="20">
        <v>0</v>
      </c>
    </row>
    <row r="118" spans="2:9" ht="13.5" customHeight="1" hidden="1">
      <c r="B118" s="49" t="s">
        <v>170</v>
      </c>
      <c r="C118" s="50" t="s">
        <v>129</v>
      </c>
      <c r="D118" s="56">
        <f aca="true" t="shared" si="31" ref="D118:I118">SUM(D119)</f>
        <v>1000</v>
      </c>
      <c r="E118" s="52">
        <f t="shared" si="31"/>
        <v>1500</v>
      </c>
      <c r="F118" s="52">
        <f t="shared" si="31"/>
        <v>1460</v>
      </c>
      <c r="G118" s="57">
        <f t="shared" si="31"/>
        <v>40</v>
      </c>
      <c r="H118" s="53">
        <f t="shared" si="31"/>
        <v>0</v>
      </c>
      <c r="I118" s="57">
        <f t="shared" si="31"/>
        <v>0</v>
      </c>
    </row>
    <row r="119" spans="2:9" ht="13.5" customHeight="1" hidden="1">
      <c r="B119" s="58" t="s">
        <v>171</v>
      </c>
      <c r="C119" s="59" t="s">
        <v>131</v>
      </c>
      <c r="D119" s="62">
        <v>1000</v>
      </c>
      <c r="E119" s="19">
        <v>1500</v>
      </c>
      <c r="F119" s="19">
        <v>1460</v>
      </c>
      <c r="G119" s="20">
        <f>+E119-F119</f>
        <v>40</v>
      </c>
      <c r="H119" s="61">
        <v>0</v>
      </c>
      <c r="I119" s="20">
        <v>0</v>
      </c>
    </row>
    <row r="120" spans="2:9" ht="13.5" customHeight="1" hidden="1" thickBot="1">
      <c r="B120" s="63" t="s">
        <v>172</v>
      </c>
      <c r="C120" s="64" t="s">
        <v>133</v>
      </c>
      <c r="D120" s="65">
        <v>500</v>
      </c>
      <c r="E120" s="66">
        <v>500</v>
      </c>
      <c r="F120" s="66">
        <v>163</v>
      </c>
      <c r="G120" s="67">
        <f>+E120-F120</f>
        <v>337</v>
      </c>
      <c r="H120" s="97">
        <v>0</v>
      </c>
      <c r="I120" s="67">
        <v>0</v>
      </c>
    </row>
    <row r="121" spans="2:9" ht="13.5" customHeight="1" hidden="1">
      <c r="B121" s="68" t="s">
        <v>173</v>
      </c>
      <c r="C121" s="69" t="s">
        <v>174</v>
      </c>
      <c r="D121" s="70">
        <f aca="true" t="shared" si="32" ref="D121:I121">SUM(D122+D123+D128)</f>
        <v>40000</v>
      </c>
      <c r="E121" s="71">
        <f t="shared" si="32"/>
        <v>40000</v>
      </c>
      <c r="F121" s="71">
        <f t="shared" si="32"/>
        <v>23522</v>
      </c>
      <c r="G121" s="101">
        <f t="shared" si="32"/>
        <v>16478</v>
      </c>
      <c r="H121" s="91">
        <f t="shared" si="32"/>
        <v>0</v>
      </c>
      <c r="I121" s="101">
        <f t="shared" si="32"/>
        <v>0</v>
      </c>
    </row>
    <row r="122" spans="2:9" ht="13.5" customHeight="1" hidden="1">
      <c r="B122" s="17" t="s">
        <v>175</v>
      </c>
      <c r="C122" s="46" t="s">
        <v>176</v>
      </c>
      <c r="D122" s="62">
        <v>5000</v>
      </c>
      <c r="E122" s="19">
        <v>5000</v>
      </c>
      <c r="F122" s="85">
        <v>2733</v>
      </c>
      <c r="G122" s="20">
        <f>+E122-F122</f>
        <v>2267</v>
      </c>
      <c r="H122" s="61">
        <v>0</v>
      </c>
      <c r="I122" s="20">
        <v>0</v>
      </c>
    </row>
    <row r="123" spans="2:9" ht="13.5" customHeight="1" hidden="1">
      <c r="B123" s="13" t="s">
        <v>177</v>
      </c>
      <c r="C123" s="44" t="s">
        <v>178</v>
      </c>
      <c r="D123" s="55">
        <f aca="true" t="shared" si="33" ref="D123:I123">SUM(D124+D125+D126+D127)</f>
        <v>30000</v>
      </c>
      <c r="E123" s="15">
        <f t="shared" si="33"/>
        <v>29000</v>
      </c>
      <c r="F123" s="15">
        <f t="shared" si="33"/>
        <v>17069</v>
      </c>
      <c r="G123" s="16">
        <f t="shared" si="33"/>
        <v>11931</v>
      </c>
      <c r="H123" s="90">
        <f t="shared" si="33"/>
        <v>0</v>
      </c>
      <c r="I123" s="16">
        <f t="shared" si="33"/>
        <v>0</v>
      </c>
    </row>
    <row r="124" spans="2:9" ht="13.5" customHeight="1" hidden="1">
      <c r="B124" s="17" t="s">
        <v>179</v>
      </c>
      <c r="C124" s="46" t="s">
        <v>180</v>
      </c>
      <c r="D124" s="62">
        <v>20000</v>
      </c>
      <c r="E124" s="19">
        <v>19000</v>
      </c>
      <c r="F124" s="19">
        <v>13212</v>
      </c>
      <c r="G124" s="20">
        <f>+E124-F124</f>
        <v>5788</v>
      </c>
      <c r="H124" s="61">
        <v>0</v>
      </c>
      <c r="I124" s="20">
        <v>0</v>
      </c>
    </row>
    <row r="125" spans="2:9" ht="13.5" customHeight="1" hidden="1">
      <c r="B125" s="17" t="s">
        <v>181</v>
      </c>
      <c r="C125" s="46" t="s">
        <v>95</v>
      </c>
      <c r="D125" s="62">
        <v>4000</v>
      </c>
      <c r="E125" s="19">
        <v>4000</v>
      </c>
      <c r="F125" s="19">
        <v>905</v>
      </c>
      <c r="G125" s="20">
        <f>+E125-F125</f>
        <v>3095</v>
      </c>
      <c r="H125" s="61">
        <v>0</v>
      </c>
      <c r="I125" s="20">
        <v>0</v>
      </c>
    </row>
    <row r="126" spans="2:9" ht="13.5" customHeight="1" hidden="1">
      <c r="B126" s="17" t="s">
        <v>182</v>
      </c>
      <c r="C126" s="46" t="s">
        <v>111</v>
      </c>
      <c r="D126" s="62">
        <v>5000</v>
      </c>
      <c r="E126" s="19">
        <v>5000</v>
      </c>
      <c r="F126" s="19">
        <v>2199</v>
      </c>
      <c r="G126" s="20">
        <f>+E126-F126</f>
        <v>2801</v>
      </c>
      <c r="H126" s="61">
        <v>0</v>
      </c>
      <c r="I126" s="20">
        <v>0</v>
      </c>
    </row>
    <row r="127" spans="2:9" ht="13.5" customHeight="1" hidden="1">
      <c r="B127" s="17" t="s">
        <v>183</v>
      </c>
      <c r="C127" s="46" t="s">
        <v>119</v>
      </c>
      <c r="D127" s="62">
        <v>1000</v>
      </c>
      <c r="E127" s="19">
        <v>1000</v>
      </c>
      <c r="F127" s="19">
        <v>753</v>
      </c>
      <c r="G127" s="20">
        <f>+E127-F127</f>
        <v>247</v>
      </c>
      <c r="H127" s="61">
        <v>0</v>
      </c>
      <c r="I127" s="20">
        <v>0</v>
      </c>
    </row>
    <row r="128" spans="2:9" ht="13.5" customHeight="1" hidden="1">
      <c r="B128" s="13" t="s">
        <v>184</v>
      </c>
      <c r="C128" s="44" t="s">
        <v>185</v>
      </c>
      <c r="D128" s="72">
        <v>5000</v>
      </c>
      <c r="E128" s="24">
        <v>6000</v>
      </c>
      <c r="F128" s="24">
        <v>3720</v>
      </c>
      <c r="G128" s="25">
        <f>+E128-F128</f>
        <v>2280</v>
      </c>
      <c r="H128" s="98">
        <v>0</v>
      </c>
      <c r="I128" s="25">
        <v>0</v>
      </c>
    </row>
    <row r="129" spans="2:9" ht="13.5" customHeight="1">
      <c r="B129" s="8" t="s">
        <v>186</v>
      </c>
      <c r="C129" s="73" t="s">
        <v>187</v>
      </c>
      <c r="D129" s="74">
        <f aca="true" t="shared" si="34" ref="D129:I129">SUM(D130+D132+D136+D138+D151+D159+D167+D172+D176+D182+D185+D189)</f>
        <v>337600</v>
      </c>
      <c r="E129" s="10">
        <f t="shared" si="34"/>
        <v>337600</v>
      </c>
      <c r="F129" s="10">
        <f t="shared" si="34"/>
        <v>73228</v>
      </c>
      <c r="G129" s="11">
        <f t="shared" si="34"/>
        <v>264372</v>
      </c>
      <c r="H129" s="93">
        <f t="shared" si="34"/>
        <v>17975</v>
      </c>
      <c r="I129" s="11">
        <f t="shared" si="34"/>
        <v>0</v>
      </c>
    </row>
    <row r="130" spans="2:9" ht="0.75" customHeight="1">
      <c r="B130" s="39" t="s">
        <v>188</v>
      </c>
      <c r="C130" s="40" t="s">
        <v>189</v>
      </c>
      <c r="D130" s="41">
        <f aca="true" t="shared" si="35" ref="D130:I130">SUM(D131)</f>
        <v>0</v>
      </c>
      <c r="E130" s="42">
        <f t="shared" si="35"/>
        <v>0</v>
      </c>
      <c r="F130" s="42">
        <f t="shared" si="35"/>
        <v>0</v>
      </c>
      <c r="G130" s="76">
        <f t="shared" si="35"/>
        <v>0</v>
      </c>
      <c r="H130" s="43">
        <f t="shared" si="35"/>
        <v>0</v>
      </c>
      <c r="I130" s="76">
        <f t="shared" si="35"/>
        <v>0</v>
      </c>
    </row>
    <row r="131" spans="2:9" ht="15" customHeight="1">
      <c r="B131" s="17" t="s">
        <v>190</v>
      </c>
      <c r="C131" s="46" t="s">
        <v>191</v>
      </c>
      <c r="D131" s="62">
        <v>0</v>
      </c>
      <c r="E131" s="19">
        <v>0</v>
      </c>
      <c r="F131" s="19">
        <v>0</v>
      </c>
      <c r="G131" s="20">
        <f>+E131-F131</f>
        <v>0</v>
      </c>
      <c r="H131" s="61">
        <v>0</v>
      </c>
      <c r="I131" s="20">
        <v>0</v>
      </c>
    </row>
    <row r="132" spans="2:9" ht="13.5" customHeight="1">
      <c r="B132" s="39" t="s">
        <v>192</v>
      </c>
      <c r="C132" s="40" t="s">
        <v>193</v>
      </c>
      <c r="D132" s="75">
        <f aca="true" t="shared" si="36" ref="D132:I132">SUM(D133+D134+D135)</f>
        <v>4000</v>
      </c>
      <c r="E132" s="42">
        <f t="shared" si="36"/>
        <v>4000</v>
      </c>
      <c r="F132" s="42">
        <f t="shared" si="36"/>
        <v>0</v>
      </c>
      <c r="G132" s="76">
        <f t="shared" si="36"/>
        <v>4000</v>
      </c>
      <c r="H132" s="43">
        <f t="shared" si="36"/>
        <v>0</v>
      </c>
      <c r="I132" s="76">
        <f t="shared" si="36"/>
        <v>0</v>
      </c>
    </row>
    <row r="133" spans="2:9" ht="13.5" customHeight="1">
      <c r="B133" s="17" t="s">
        <v>194</v>
      </c>
      <c r="C133" s="46" t="s">
        <v>195</v>
      </c>
      <c r="D133" s="62">
        <v>100</v>
      </c>
      <c r="E133" s="19">
        <v>100</v>
      </c>
      <c r="F133" s="19">
        <v>0</v>
      </c>
      <c r="G133" s="20">
        <f>+E133-F133</f>
        <v>100</v>
      </c>
      <c r="H133" s="61">
        <v>0</v>
      </c>
      <c r="I133" s="20">
        <v>0</v>
      </c>
    </row>
    <row r="134" spans="2:9" ht="13.5" customHeight="1">
      <c r="B134" s="17" t="s">
        <v>196</v>
      </c>
      <c r="C134" s="46" t="s">
        <v>197</v>
      </c>
      <c r="D134" s="62">
        <v>3800</v>
      </c>
      <c r="E134" s="19">
        <v>3800</v>
      </c>
      <c r="F134" s="19">
        <v>0</v>
      </c>
      <c r="G134" s="20">
        <f>+E134-F134</f>
        <v>3800</v>
      </c>
      <c r="H134" s="61">
        <v>0</v>
      </c>
      <c r="I134" s="20">
        <v>0</v>
      </c>
    </row>
    <row r="135" spans="2:9" ht="13.5" customHeight="1">
      <c r="B135" s="17" t="s">
        <v>198</v>
      </c>
      <c r="C135" s="46" t="s">
        <v>199</v>
      </c>
      <c r="D135" s="62">
        <v>100</v>
      </c>
      <c r="E135" s="19">
        <v>100</v>
      </c>
      <c r="F135" s="19">
        <v>0</v>
      </c>
      <c r="G135" s="20">
        <f>+E135-F135</f>
        <v>100</v>
      </c>
      <c r="H135" s="61">
        <v>0</v>
      </c>
      <c r="I135" s="20">
        <v>0</v>
      </c>
    </row>
    <row r="136" spans="2:9" ht="13.5" customHeight="1">
      <c r="B136" s="39" t="s">
        <v>200</v>
      </c>
      <c r="C136" s="40" t="s">
        <v>201</v>
      </c>
      <c r="D136" s="41">
        <f aca="true" t="shared" si="37" ref="D136:I136">SUM(D137)</f>
        <v>36000</v>
      </c>
      <c r="E136" s="42">
        <f t="shared" si="37"/>
        <v>36000</v>
      </c>
      <c r="F136" s="42">
        <f t="shared" si="37"/>
        <v>12138</v>
      </c>
      <c r="G136" s="76">
        <f t="shared" si="37"/>
        <v>23862</v>
      </c>
      <c r="H136" s="43">
        <f t="shared" si="37"/>
        <v>0</v>
      </c>
      <c r="I136" s="76">
        <f t="shared" si="37"/>
        <v>0</v>
      </c>
    </row>
    <row r="137" spans="2:9" ht="13.5" customHeight="1">
      <c r="B137" s="17" t="s">
        <v>202</v>
      </c>
      <c r="C137" s="46" t="s">
        <v>203</v>
      </c>
      <c r="D137" s="62">
        <v>36000</v>
      </c>
      <c r="E137" s="19">
        <v>36000</v>
      </c>
      <c r="F137" s="19">
        <v>12138</v>
      </c>
      <c r="G137" s="20">
        <f>+E137-F137</f>
        <v>23862</v>
      </c>
      <c r="H137" s="61">
        <v>0</v>
      </c>
      <c r="I137" s="20">
        <v>0</v>
      </c>
    </row>
    <row r="138" spans="2:9" ht="13.5" customHeight="1">
      <c r="B138" s="39" t="s">
        <v>204</v>
      </c>
      <c r="C138" s="40" t="s">
        <v>205</v>
      </c>
      <c r="D138" s="41">
        <f aca="true" t="shared" si="38" ref="D138:I138">SUM(D139+D140+D141+D142+D143+D144+D145+D146+D147+D148+D149+D150)</f>
        <v>174000</v>
      </c>
      <c r="E138" s="42">
        <f t="shared" si="38"/>
        <v>174000</v>
      </c>
      <c r="F138" s="42">
        <f t="shared" si="38"/>
        <v>34863</v>
      </c>
      <c r="G138" s="76">
        <f t="shared" si="38"/>
        <v>139137</v>
      </c>
      <c r="H138" s="43">
        <f t="shared" si="38"/>
        <v>15458</v>
      </c>
      <c r="I138" s="76">
        <f t="shared" si="38"/>
        <v>0</v>
      </c>
    </row>
    <row r="139" spans="2:9" ht="13.5" customHeight="1">
      <c r="B139" s="17" t="s">
        <v>206</v>
      </c>
      <c r="C139" s="46" t="s">
        <v>207</v>
      </c>
      <c r="D139" s="60">
        <v>10000</v>
      </c>
      <c r="E139" s="19">
        <v>10000</v>
      </c>
      <c r="F139" s="19">
        <v>1361</v>
      </c>
      <c r="G139" s="20">
        <f aca="true" t="shared" si="39" ref="G139:G150">+E139-F139</f>
        <v>8639</v>
      </c>
      <c r="H139" s="61">
        <v>2607</v>
      </c>
      <c r="I139" s="20">
        <v>0</v>
      </c>
    </row>
    <row r="140" spans="2:9" ht="13.5" customHeight="1">
      <c r="B140" s="17" t="s">
        <v>208</v>
      </c>
      <c r="C140" s="46" t="s">
        <v>209</v>
      </c>
      <c r="D140" s="60">
        <v>1000</v>
      </c>
      <c r="E140" s="19">
        <v>1000</v>
      </c>
      <c r="F140" s="19">
        <v>0</v>
      </c>
      <c r="G140" s="20">
        <f t="shared" si="39"/>
        <v>1000</v>
      </c>
      <c r="H140" s="61">
        <v>0</v>
      </c>
      <c r="I140" s="20">
        <v>0</v>
      </c>
    </row>
    <row r="141" spans="2:9" ht="13.5" customHeight="1">
      <c r="B141" s="17" t="s">
        <v>210</v>
      </c>
      <c r="C141" s="46" t="s">
        <v>211</v>
      </c>
      <c r="D141" s="60">
        <v>100000</v>
      </c>
      <c r="E141" s="19">
        <v>100000</v>
      </c>
      <c r="F141" s="19">
        <v>11360</v>
      </c>
      <c r="G141" s="20">
        <f t="shared" si="39"/>
        <v>88640</v>
      </c>
      <c r="H141" s="61">
        <v>7116</v>
      </c>
      <c r="I141" s="20">
        <v>0</v>
      </c>
    </row>
    <row r="142" spans="2:9" ht="13.5" customHeight="1">
      <c r="B142" s="17" t="s">
        <v>212</v>
      </c>
      <c r="C142" s="46" t="s">
        <v>213</v>
      </c>
      <c r="D142" s="60">
        <v>30000</v>
      </c>
      <c r="E142" s="19">
        <v>30000</v>
      </c>
      <c r="F142" s="19">
        <v>16752</v>
      </c>
      <c r="G142" s="20">
        <f t="shared" si="39"/>
        <v>13248</v>
      </c>
      <c r="H142" s="61">
        <v>3163</v>
      </c>
      <c r="I142" s="20">
        <v>0</v>
      </c>
    </row>
    <row r="143" spans="2:9" ht="13.5" customHeight="1">
      <c r="B143" s="17" t="s">
        <v>214</v>
      </c>
      <c r="C143" s="46" t="s">
        <v>215</v>
      </c>
      <c r="D143" s="60">
        <v>10000</v>
      </c>
      <c r="E143" s="19">
        <v>10000</v>
      </c>
      <c r="F143" s="19">
        <v>2682</v>
      </c>
      <c r="G143" s="20">
        <f t="shared" si="39"/>
        <v>7318</v>
      </c>
      <c r="H143" s="61">
        <v>901</v>
      </c>
      <c r="I143" s="20">
        <v>0</v>
      </c>
    </row>
    <row r="144" spans="2:9" ht="13.5" customHeight="1">
      <c r="B144" s="17" t="s">
        <v>216</v>
      </c>
      <c r="C144" s="46" t="s">
        <v>217</v>
      </c>
      <c r="D144" s="60">
        <v>1000</v>
      </c>
      <c r="E144" s="19">
        <v>1000</v>
      </c>
      <c r="F144" s="19">
        <v>0</v>
      </c>
      <c r="G144" s="20">
        <f t="shared" si="39"/>
        <v>1000</v>
      </c>
      <c r="H144" s="61">
        <v>0</v>
      </c>
      <c r="I144" s="20">
        <v>0</v>
      </c>
    </row>
    <row r="145" spans="2:9" ht="13.5" customHeight="1">
      <c r="B145" s="17" t="s">
        <v>218</v>
      </c>
      <c r="C145" s="46" t="s">
        <v>219</v>
      </c>
      <c r="D145" s="60">
        <v>10000</v>
      </c>
      <c r="E145" s="19">
        <v>10000</v>
      </c>
      <c r="F145" s="19">
        <v>2708</v>
      </c>
      <c r="G145" s="20">
        <f t="shared" si="39"/>
        <v>7292</v>
      </c>
      <c r="H145" s="61">
        <v>224</v>
      </c>
      <c r="I145" s="20">
        <v>0</v>
      </c>
    </row>
    <row r="146" spans="2:9" ht="13.5" customHeight="1">
      <c r="B146" s="17" t="s">
        <v>220</v>
      </c>
      <c r="C146" s="46" t="s">
        <v>221</v>
      </c>
      <c r="D146" s="60">
        <v>2000</v>
      </c>
      <c r="E146" s="19">
        <v>2000</v>
      </c>
      <c r="F146" s="19">
        <v>0</v>
      </c>
      <c r="G146" s="20">
        <f t="shared" si="39"/>
        <v>2000</v>
      </c>
      <c r="H146" s="61">
        <v>846</v>
      </c>
      <c r="I146" s="20">
        <v>0</v>
      </c>
    </row>
    <row r="147" spans="2:9" ht="13.5" customHeight="1">
      <c r="B147" s="17" t="s">
        <v>222</v>
      </c>
      <c r="C147" s="46" t="s">
        <v>223</v>
      </c>
      <c r="D147" s="60">
        <v>5000</v>
      </c>
      <c r="E147" s="19">
        <v>5000</v>
      </c>
      <c r="F147" s="19">
        <v>0</v>
      </c>
      <c r="G147" s="20">
        <f t="shared" si="39"/>
        <v>5000</v>
      </c>
      <c r="H147" s="61">
        <v>349</v>
      </c>
      <c r="I147" s="20">
        <v>0</v>
      </c>
    </row>
    <row r="148" spans="2:9" ht="13.5" customHeight="1">
      <c r="B148" s="17" t="s">
        <v>224</v>
      </c>
      <c r="C148" s="46" t="s">
        <v>225</v>
      </c>
      <c r="D148" s="60">
        <v>1000</v>
      </c>
      <c r="E148" s="19">
        <v>1000</v>
      </c>
      <c r="F148" s="19">
        <v>0</v>
      </c>
      <c r="G148" s="20">
        <f t="shared" si="39"/>
        <v>1000</v>
      </c>
      <c r="H148" s="61">
        <v>252</v>
      </c>
      <c r="I148" s="20">
        <v>0</v>
      </c>
    </row>
    <row r="149" spans="2:9" ht="13.5" customHeight="1">
      <c r="B149" s="17" t="s">
        <v>226</v>
      </c>
      <c r="C149" s="46" t="s">
        <v>227</v>
      </c>
      <c r="D149" s="60">
        <v>3000</v>
      </c>
      <c r="E149" s="19">
        <v>3000</v>
      </c>
      <c r="F149" s="19">
        <v>0</v>
      </c>
      <c r="G149" s="20">
        <f t="shared" si="39"/>
        <v>3000</v>
      </c>
      <c r="H149" s="61">
        <v>0</v>
      </c>
      <c r="I149" s="20">
        <v>0</v>
      </c>
    </row>
    <row r="150" spans="2:9" ht="13.5" customHeight="1">
      <c r="B150" s="17" t="s">
        <v>228</v>
      </c>
      <c r="C150" s="46" t="s">
        <v>229</v>
      </c>
      <c r="D150" s="60">
        <v>1000</v>
      </c>
      <c r="E150" s="19">
        <v>1000</v>
      </c>
      <c r="F150" s="19">
        <v>0</v>
      </c>
      <c r="G150" s="20">
        <f t="shared" si="39"/>
        <v>1000</v>
      </c>
      <c r="H150" s="61">
        <v>0</v>
      </c>
      <c r="I150" s="20">
        <v>0</v>
      </c>
    </row>
    <row r="151" spans="2:9" ht="13.5" customHeight="1">
      <c r="B151" s="39" t="s">
        <v>230</v>
      </c>
      <c r="C151" s="40" t="s">
        <v>231</v>
      </c>
      <c r="D151" s="41">
        <f aca="true" t="shared" si="40" ref="D151:I151">SUM(D152+D153+D154+D155+D156+D157+D158)</f>
        <v>35000</v>
      </c>
      <c r="E151" s="42">
        <f t="shared" si="40"/>
        <v>35000</v>
      </c>
      <c r="F151" s="42">
        <f t="shared" si="40"/>
        <v>7763</v>
      </c>
      <c r="G151" s="76">
        <f t="shared" si="40"/>
        <v>27237</v>
      </c>
      <c r="H151" s="43">
        <f t="shared" si="40"/>
        <v>365</v>
      </c>
      <c r="I151" s="76">
        <f t="shared" si="40"/>
        <v>0</v>
      </c>
    </row>
    <row r="152" spans="2:9" ht="13.5" customHeight="1">
      <c r="B152" s="17" t="s">
        <v>232</v>
      </c>
      <c r="C152" s="46" t="s">
        <v>233</v>
      </c>
      <c r="D152" s="62">
        <v>23000</v>
      </c>
      <c r="E152" s="19">
        <v>23000</v>
      </c>
      <c r="F152" s="19">
        <v>5398</v>
      </c>
      <c r="G152" s="20">
        <f aca="true" t="shared" si="41" ref="G152:G158">+E152-F152</f>
        <v>17602</v>
      </c>
      <c r="H152" s="61">
        <v>0</v>
      </c>
      <c r="I152" s="20">
        <v>0</v>
      </c>
    </row>
    <row r="153" spans="2:9" ht="13.5" customHeight="1">
      <c r="B153" s="17" t="s">
        <v>234</v>
      </c>
      <c r="C153" s="46" t="s">
        <v>235</v>
      </c>
      <c r="D153" s="62">
        <v>5000</v>
      </c>
      <c r="E153" s="19">
        <v>5000</v>
      </c>
      <c r="F153" s="19">
        <v>1551</v>
      </c>
      <c r="G153" s="20">
        <f t="shared" si="41"/>
        <v>3449</v>
      </c>
      <c r="H153" s="61">
        <v>0</v>
      </c>
      <c r="I153" s="20">
        <v>0</v>
      </c>
    </row>
    <row r="154" spans="2:9" ht="11.25" customHeight="1">
      <c r="B154" s="17" t="s">
        <v>236</v>
      </c>
      <c r="C154" s="46" t="s">
        <v>237</v>
      </c>
      <c r="D154" s="62">
        <v>4000</v>
      </c>
      <c r="E154" s="19">
        <v>4000</v>
      </c>
      <c r="F154" s="19">
        <v>294</v>
      </c>
      <c r="G154" s="20">
        <f t="shared" si="41"/>
        <v>3706</v>
      </c>
      <c r="H154" s="61">
        <v>365</v>
      </c>
      <c r="I154" s="20">
        <v>0</v>
      </c>
    </row>
    <row r="155" spans="2:9" ht="13.5" customHeight="1" hidden="1">
      <c r="B155" s="17" t="s">
        <v>238</v>
      </c>
      <c r="C155" s="46" t="s">
        <v>239</v>
      </c>
      <c r="D155" s="62">
        <v>0</v>
      </c>
      <c r="E155" s="19">
        <v>0</v>
      </c>
      <c r="F155" s="19">
        <v>0</v>
      </c>
      <c r="G155" s="20">
        <f t="shared" si="41"/>
        <v>0</v>
      </c>
      <c r="H155" s="61">
        <v>0</v>
      </c>
      <c r="I155" s="20">
        <v>0</v>
      </c>
    </row>
    <row r="156" spans="2:9" ht="13.5" customHeight="1">
      <c r="B156" s="17" t="s">
        <v>240</v>
      </c>
      <c r="C156" s="46" t="s">
        <v>241</v>
      </c>
      <c r="D156" s="62">
        <v>2000</v>
      </c>
      <c r="E156" s="19">
        <v>2000</v>
      </c>
      <c r="F156" s="19">
        <v>395</v>
      </c>
      <c r="G156" s="20">
        <f t="shared" si="41"/>
        <v>1605</v>
      </c>
      <c r="H156" s="61">
        <v>0</v>
      </c>
      <c r="I156" s="20">
        <v>0</v>
      </c>
    </row>
    <row r="157" spans="2:9" ht="13.5" customHeight="1">
      <c r="B157" s="17" t="s">
        <v>242</v>
      </c>
      <c r="C157" s="46" t="s">
        <v>243</v>
      </c>
      <c r="D157" s="62">
        <v>500</v>
      </c>
      <c r="E157" s="19">
        <v>500</v>
      </c>
      <c r="F157" s="19">
        <v>0</v>
      </c>
      <c r="G157" s="20">
        <f t="shared" si="41"/>
        <v>500</v>
      </c>
      <c r="H157" s="61">
        <v>0</v>
      </c>
      <c r="I157" s="20">
        <v>0</v>
      </c>
    </row>
    <row r="158" spans="2:9" ht="13.5" customHeight="1">
      <c r="B158" s="17" t="s">
        <v>244</v>
      </c>
      <c r="C158" s="46" t="s">
        <v>245</v>
      </c>
      <c r="D158" s="62">
        <v>500</v>
      </c>
      <c r="E158" s="19">
        <v>500</v>
      </c>
      <c r="F158" s="19">
        <v>125</v>
      </c>
      <c r="G158" s="20">
        <f t="shared" si="41"/>
        <v>375</v>
      </c>
      <c r="H158" s="61">
        <v>0</v>
      </c>
      <c r="I158" s="20">
        <v>0</v>
      </c>
    </row>
    <row r="159" spans="2:9" ht="13.5" customHeight="1">
      <c r="B159" s="39" t="s">
        <v>246</v>
      </c>
      <c r="C159" s="40" t="s">
        <v>247</v>
      </c>
      <c r="D159" s="41">
        <f aca="true" t="shared" si="42" ref="D159:I159">SUM(D160+D161+D162+D163+D164+D165+D166)</f>
        <v>40000</v>
      </c>
      <c r="E159" s="42">
        <f t="shared" si="42"/>
        <v>40000</v>
      </c>
      <c r="F159" s="42">
        <f t="shared" si="42"/>
        <v>6789</v>
      </c>
      <c r="G159" s="76">
        <f t="shared" si="42"/>
        <v>33211</v>
      </c>
      <c r="H159" s="43">
        <f t="shared" si="42"/>
        <v>1721</v>
      </c>
      <c r="I159" s="76">
        <f t="shared" si="42"/>
        <v>0</v>
      </c>
    </row>
    <row r="160" spans="2:9" ht="13.5" customHeight="1">
      <c r="B160" s="17" t="s">
        <v>248</v>
      </c>
      <c r="C160" s="46" t="s">
        <v>249</v>
      </c>
      <c r="D160" s="60">
        <v>3000</v>
      </c>
      <c r="E160" s="19">
        <v>3000</v>
      </c>
      <c r="F160" s="19">
        <v>0</v>
      </c>
      <c r="G160" s="20">
        <f aca="true" t="shared" si="43" ref="G160:G166">+E160-F160</f>
        <v>3000</v>
      </c>
      <c r="H160" s="61">
        <v>0</v>
      </c>
      <c r="I160" s="20">
        <v>0</v>
      </c>
    </row>
    <row r="161" spans="2:9" ht="13.5" customHeight="1">
      <c r="B161" s="17" t="s">
        <v>250</v>
      </c>
      <c r="C161" s="46" t="s">
        <v>251</v>
      </c>
      <c r="D161" s="60">
        <v>30000</v>
      </c>
      <c r="E161" s="19">
        <v>30000</v>
      </c>
      <c r="F161" s="19">
        <v>6789</v>
      </c>
      <c r="G161" s="20">
        <f t="shared" si="43"/>
        <v>23211</v>
      </c>
      <c r="H161" s="61">
        <v>1049</v>
      </c>
      <c r="I161" s="20">
        <v>0</v>
      </c>
    </row>
    <row r="162" spans="2:9" ht="13.5" customHeight="1">
      <c r="B162" s="17" t="s">
        <v>252</v>
      </c>
      <c r="C162" s="46" t="s">
        <v>253</v>
      </c>
      <c r="D162" s="60">
        <v>1000</v>
      </c>
      <c r="E162" s="19">
        <v>1000</v>
      </c>
      <c r="F162" s="19">
        <v>0</v>
      </c>
      <c r="G162" s="20">
        <f t="shared" si="43"/>
        <v>1000</v>
      </c>
      <c r="H162" s="61">
        <v>585</v>
      </c>
      <c r="I162" s="20">
        <v>0</v>
      </c>
    </row>
    <row r="163" spans="2:9" ht="13.5" customHeight="1">
      <c r="B163" s="17" t="s">
        <v>254</v>
      </c>
      <c r="C163" s="46" t="s">
        <v>255</v>
      </c>
      <c r="D163" s="60">
        <v>1000</v>
      </c>
      <c r="E163" s="19">
        <v>1000</v>
      </c>
      <c r="F163" s="19">
        <v>0</v>
      </c>
      <c r="G163" s="20">
        <f t="shared" si="43"/>
        <v>1000</v>
      </c>
      <c r="H163" s="61">
        <v>87</v>
      </c>
      <c r="I163" s="20">
        <v>0</v>
      </c>
    </row>
    <row r="164" spans="2:9" ht="13.5" customHeight="1">
      <c r="B164" s="17" t="s">
        <v>256</v>
      </c>
      <c r="C164" s="46" t="s">
        <v>257</v>
      </c>
      <c r="D164" s="60">
        <v>3000</v>
      </c>
      <c r="E164" s="19">
        <v>3000</v>
      </c>
      <c r="F164" s="19">
        <v>0</v>
      </c>
      <c r="G164" s="20">
        <f t="shared" si="43"/>
        <v>3000</v>
      </c>
      <c r="H164" s="61">
        <v>0</v>
      </c>
      <c r="I164" s="20">
        <v>0</v>
      </c>
    </row>
    <row r="165" spans="2:9" ht="13.5" customHeight="1">
      <c r="B165" s="17" t="s">
        <v>258</v>
      </c>
      <c r="C165" s="46" t="s">
        <v>259</v>
      </c>
      <c r="D165" s="60">
        <v>1000</v>
      </c>
      <c r="E165" s="19">
        <v>1000</v>
      </c>
      <c r="F165" s="19">
        <v>0</v>
      </c>
      <c r="G165" s="20">
        <f t="shared" si="43"/>
        <v>1000</v>
      </c>
      <c r="H165" s="61">
        <v>0</v>
      </c>
      <c r="I165" s="20">
        <v>0</v>
      </c>
    </row>
    <row r="166" spans="2:9" ht="13.5" customHeight="1">
      <c r="B166" s="17" t="s">
        <v>260</v>
      </c>
      <c r="C166" s="46" t="s">
        <v>229</v>
      </c>
      <c r="D166" s="60">
        <v>1000</v>
      </c>
      <c r="E166" s="19">
        <v>1000</v>
      </c>
      <c r="F166" s="19">
        <v>0</v>
      </c>
      <c r="G166" s="20">
        <f t="shared" si="43"/>
        <v>1000</v>
      </c>
      <c r="H166" s="61">
        <v>0</v>
      </c>
      <c r="I166" s="20">
        <v>0</v>
      </c>
    </row>
    <row r="167" spans="2:9" ht="13.5" customHeight="1">
      <c r="B167" s="39" t="s">
        <v>261</v>
      </c>
      <c r="C167" s="40" t="s">
        <v>262</v>
      </c>
      <c r="D167" s="41">
        <f aca="true" t="shared" si="44" ref="D167:I167">SUM(D168+D169+D170+D171)</f>
        <v>500</v>
      </c>
      <c r="E167" s="42">
        <f t="shared" si="44"/>
        <v>500</v>
      </c>
      <c r="F167" s="42">
        <f t="shared" si="44"/>
        <v>0</v>
      </c>
      <c r="G167" s="76">
        <f t="shared" si="44"/>
        <v>500</v>
      </c>
      <c r="H167" s="43">
        <f t="shared" si="44"/>
        <v>0</v>
      </c>
      <c r="I167" s="76">
        <f t="shared" si="44"/>
        <v>0</v>
      </c>
    </row>
    <row r="168" spans="2:9" ht="13.5" customHeight="1">
      <c r="B168" s="17" t="s">
        <v>263</v>
      </c>
      <c r="C168" s="46" t="s">
        <v>264</v>
      </c>
      <c r="D168" s="62">
        <v>200</v>
      </c>
      <c r="E168" s="19">
        <v>200</v>
      </c>
      <c r="F168" s="19">
        <v>0</v>
      </c>
      <c r="G168" s="20">
        <f>+E168-F168</f>
        <v>200</v>
      </c>
      <c r="H168" s="61">
        <v>0</v>
      </c>
      <c r="I168" s="20">
        <v>0</v>
      </c>
    </row>
    <row r="169" spans="2:9" ht="13.5" customHeight="1">
      <c r="B169" s="17" t="s">
        <v>265</v>
      </c>
      <c r="C169" s="46" t="s">
        <v>266</v>
      </c>
      <c r="D169" s="62">
        <v>100</v>
      </c>
      <c r="E169" s="19">
        <v>100</v>
      </c>
      <c r="F169" s="19">
        <v>0</v>
      </c>
      <c r="G169" s="20">
        <f>+E169-F169</f>
        <v>100</v>
      </c>
      <c r="H169" s="61">
        <v>0</v>
      </c>
      <c r="I169" s="20">
        <v>0</v>
      </c>
    </row>
    <row r="170" spans="2:9" ht="13.5" customHeight="1">
      <c r="B170" s="17" t="s">
        <v>267</v>
      </c>
      <c r="C170" s="46" t="s">
        <v>268</v>
      </c>
      <c r="D170" s="62">
        <v>100</v>
      </c>
      <c r="E170" s="19">
        <v>100</v>
      </c>
      <c r="F170" s="19">
        <v>0</v>
      </c>
      <c r="G170" s="20">
        <f>+E170-F170</f>
        <v>100</v>
      </c>
      <c r="H170" s="61">
        <v>0</v>
      </c>
      <c r="I170" s="20">
        <v>0</v>
      </c>
    </row>
    <row r="171" spans="2:9" ht="13.5" customHeight="1">
      <c r="B171" s="17" t="s">
        <v>269</v>
      </c>
      <c r="C171" s="46" t="s">
        <v>229</v>
      </c>
      <c r="D171" s="62">
        <v>100</v>
      </c>
      <c r="E171" s="19">
        <v>100</v>
      </c>
      <c r="F171" s="19">
        <v>0</v>
      </c>
      <c r="G171" s="20">
        <f>+E171-F171</f>
        <v>100</v>
      </c>
      <c r="H171" s="61">
        <v>0</v>
      </c>
      <c r="I171" s="20">
        <v>0</v>
      </c>
    </row>
    <row r="172" spans="2:9" ht="13.5" customHeight="1">
      <c r="B172" s="39" t="s">
        <v>270</v>
      </c>
      <c r="C172" s="40" t="s">
        <v>271</v>
      </c>
      <c r="D172" s="41">
        <f aca="true" t="shared" si="45" ref="D172:I172">SUM(D173+D174+D175)</f>
        <v>100</v>
      </c>
      <c r="E172" s="42">
        <f t="shared" si="45"/>
        <v>100</v>
      </c>
      <c r="F172" s="42">
        <f t="shared" si="45"/>
        <v>0</v>
      </c>
      <c r="G172" s="76">
        <f t="shared" si="45"/>
        <v>100</v>
      </c>
      <c r="H172" s="43">
        <f t="shared" si="45"/>
        <v>0</v>
      </c>
      <c r="I172" s="76">
        <f t="shared" si="45"/>
        <v>0</v>
      </c>
    </row>
    <row r="173" spans="2:9" ht="13.5" customHeight="1">
      <c r="B173" s="17" t="s">
        <v>272</v>
      </c>
      <c r="C173" s="46" t="s">
        <v>273</v>
      </c>
      <c r="D173" s="54">
        <v>30</v>
      </c>
      <c r="E173" s="21">
        <v>30</v>
      </c>
      <c r="F173" s="21">
        <v>0</v>
      </c>
      <c r="G173" s="20">
        <f>+E173-F173</f>
        <v>30</v>
      </c>
      <c r="H173" s="61">
        <v>0</v>
      </c>
      <c r="I173" s="20">
        <v>0</v>
      </c>
    </row>
    <row r="174" spans="2:9" ht="13.5" customHeight="1">
      <c r="B174" s="17" t="s">
        <v>274</v>
      </c>
      <c r="C174" s="46" t="s">
        <v>275</v>
      </c>
      <c r="D174" s="54">
        <v>30</v>
      </c>
      <c r="E174" s="21">
        <v>30</v>
      </c>
      <c r="F174" s="21">
        <v>0</v>
      </c>
      <c r="G174" s="20">
        <f>+E174-F174</f>
        <v>30</v>
      </c>
      <c r="H174" s="61">
        <v>0</v>
      </c>
      <c r="I174" s="20">
        <v>0</v>
      </c>
    </row>
    <row r="175" spans="2:9" ht="13.5" customHeight="1">
      <c r="B175" s="17" t="s">
        <v>276</v>
      </c>
      <c r="C175" s="46" t="s">
        <v>229</v>
      </c>
      <c r="D175" s="54">
        <v>40</v>
      </c>
      <c r="E175" s="21">
        <v>40</v>
      </c>
      <c r="F175" s="21">
        <v>0</v>
      </c>
      <c r="G175" s="20">
        <f>+E175-F175</f>
        <v>40</v>
      </c>
      <c r="H175" s="61">
        <v>0</v>
      </c>
      <c r="I175" s="20">
        <v>0</v>
      </c>
    </row>
    <row r="176" spans="2:9" ht="13.5" customHeight="1">
      <c r="B176" s="39" t="s">
        <v>277</v>
      </c>
      <c r="C176" s="40" t="s">
        <v>278</v>
      </c>
      <c r="D176" s="41">
        <f aca="true" t="shared" si="46" ref="D176:I176">SUM(+D177+D178+D179+D180+D181)</f>
        <v>1000</v>
      </c>
      <c r="E176" s="42">
        <f t="shared" si="46"/>
        <v>1000</v>
      </c>
      <c r="F176" s="111">
        <f t="shared" si="46"/>
        <v>290</v>
      </c>
      <c r="G176" s="92">
        <f t="shared" si="46"/>
        <v>710</v>
      </c>
      <c r="H176" s="43">
        <f t="shared" si="46"/>
        <v>45</v>
      </c>
      <c r="I176" s="92">
        <f t="shared" si="46"/>
        <v>0</v>
      </c>
    </row>
    <row r="177" spans="2:9" ht="13.5" customHeight="1">
      <c r="B177" s="17" t="s">
        <v>279</v>
      </c>
      <c r="C177" s="46" t="s">
        <v>280</v>
      </c>
      <c r="D177" s="54">
        <v>100</v>
      </c>
      <c r="E177" s="21">
        <v>300</v>
      </c>
      <c r="F177" s="21">
        <v>290</v>
      </c>
      <c r="G177" s="20">
        <f>+E177-F177</f>
        <v>10</v>
      </c>
      <c r="H177" s="61">
        <v>45</v>
      </c>
      <c r="I177" s="20">
        <v>0</v>
      </c>
    </row>
    <row r="178" spans="2:9" ht="13.5" customHeight="1">
      <c r="B178" s="17" t="s">
        <v>281</v>
      </c>
      <c r="C178" s="46" t="s">
        <v>282</v>
      </c>
      <c r="D178" s="54">
        <v>10</v>
      </c>
      <c r="E178" s="21">
        <v>10</v>
      </c>
      <c r="F178" s="21">
        <v>0</v>
      </c>
      <c r="G178" s="20">
        <f>+E178-F178</f>
        <v>10</v>
      </c>
      <c r="H178" s="61">
        <v>0</v>
      </c>
      <c r="I178" s="20">
        <v>0</v>
      </c>
    </row>
    <row r="179" spans="2:9" ht="13.5" customHeight="1">
      <c r="B179" s="17" t="s">
        <v>283</v>
      </c>
      <c r="C179" s="46" t="s">
        <v>284</v>
      </c>
      <c r="D179" s="54">
        <v>10</v>
      </c>
      <c r="E179" s="21">
        <v>10</v>
      </c>
      <c r="F179" s="21">
        <v>0</v>
      </c>
      <c r="G179" s="20">
        <f>+E179-F179</f>
        <v>10</v>
      </c>
      <c r="H179" s="61">
        <v>0</v>
      </c>
      <c r="I179" s="20">
        <v>0</v>
      </c>
    </row>
    <row r="180" spans="2:9" ht="13.5" customHeight="1">
      <c r="B180" s="17" t="s">
        <v>285</v>
      </c>
      <c r="C180" s="46" t="s">
        <v>286</v>
      </c>
      <c r="D180" s="54">
        <v>10</v>
      </c>
      <c r="E180" s="21">
        <v>10</v>
      </c>
      <c r="F180" s="21">
        <v>0</v>
      </c>
      <c r="G180" s="20">
        <f>+E180-F180</f>
        <v>10</v>
      </c>
      <c r="H180" s="61">
        <v>0</v>
      </c>
      <c r="I180" s="20">
        <v>0</v>
      </c>
    </row>
    <row r="181" spans="2:9" ht="13.5" customHeight="1">
      <c r="B181" s="17" t="s">
        <v>287</v>
      </c>
      <c r="C181" s="46" t="s">
        <v>229</v>
      </c>
      <c r="D181" s="54">
        <v>870</v>
      </c>
      <c r="E181" s="21">
        <v>670</v>
      </c>
      <c r="F181" s="21">
        <v>0</v>
      </c>
      <c r="G181" s="20">
        <f>+E181-F181</f>
        <v>670</v>
      </c>
      <c r="H181" s="61">
        <v>0</v>
      </c>
      <c r="I181" s="20">
        <v>0</v>
      </c>
    </row>
    <row r="182" spans="2:9" ht="13.5" customHeight="1">
      <c r="B182" s="39" t="s">
        <v>288</v>
      </c>
      <c r="C182" s="40" t="s">
        <v>289</v>
      </c>
      <c r="D182" s="41">
        <f aca="true" t="shared" si="47" ref="D182:I182">+D183+D184</f>
        <v>22000</v>
      </c>
      <c r="E182" s="42">
        <f t="shared" si="47"/>
        <v>22000</v>
      </c>
      <c r="F182" s="42">
        <f t="shared" si="47"/>
        <v>6501</v>
      </c>
      <c r="G182" s="76">
        <f t="shared" si="47"/>
        <v>15499</v>
      </c>
      <c r="H182" s="43">
        <f t="shared" si="47"/>
        <v>0</v>
      </c>
      <c r="I182" s="76">
        <f t="shared" si="47"/>
        <v>0</v>
      </c>
    </row>
    <row r="183" spans="2:9" ht="13.5" customHeight="1">
      <c r="B183" s="17" t="s">
        <v>290</v>
      </c>
      <c r="C183" s="46" t="s">
        <v>291</v>
      </c>
      <c r="D183" s="54">
        <v>20000</v>
      </c>
      <c r="E183" s="21">
        <v>19000</v>
      </c>
      <c r="F183" s="21">
        <v>3818</v>
      </c>
      <c r="G183" s="20">
        <f>+E183-F183</f>
        <v>15182</v>
      </c>
      <c r="H183" s="61">
        <v>0</v>
      </c>
      <c r="I183" s="20">
        <v>0</v>
      </c>
    </row>
    <row r="184" spans="2:9" ht="13.5" customHeight="1">
      <c r="B184" s="17" t="s">
        <v>292</v>
      </c>
      <c r="C184" s="46" t="s">
        <v>229</v>
      </c>
      <c r="D184" s="54">
        <v>2000</v>
      </c>
      <c r="E184" s="21">
        <v>3000</v>
      </c>
      <c r="F184" s="21">
        <v>2683</v>
      </c>
      <c r="G184" s="20">
        <f>+E184-F184</f>
        <v>317</v>
      </c>
      <c r="H184" s="61">
        <v>0</v>
      </c>
      <c r="I184" s="20">
        <v>0</v>
      </c>
    </row>
    <row r="185" spans="2:9" ht="13.5" customHeight="1">
      <c r="B185" s="39" t="s">
        <v>293</v>
      </c>
      <c r="C185" s="40" t="s">
        <v>294</v>
      </c>
      <c r="D185" s="41">
        <f aca="true" t="shared" si="48" ref="D185:I185">SUM(+D186+D187+D188)</f>
        <v>14000</v>
      </c>
      <c r="E185" s="42">
        <f t="shared" si="48"/>
        <v>14000</v>
      </c>
      <c r="F185" s="42">
        <f t="shared" si="48"/>
        <v>3561</v>
      </c>
      <c r="G185" s="76">
        <f t="shared" si="48"/>
        <v>10439</v>
      </c>
      <c r="H185" s="43">
        <f t="shared" si="48"/>
        <v>386</v>
      </c>
      <c r="I185" s="76">
        <f t="shared" si="48"/>
        <v>0</v>
      </c>
    </row>
    <row r="186" spans="2:9" ht="13.5" customHeight="1">
      <c r="B186" s="17" t="s">
        <v>295</v>
      </c>
      <c r="C186" s="46" t="s">
        <v>296</v>
      </c>
      <c r="D186" s="54">
        <v>2000</v>
      </c>
      <c r="E186" s="21">
        <v>2000</v>
      </c>
      <c r="F186" s="21">
        <v>0</v>
      </c>
      <c r="G186" s="20">
        <f>+E186-F186</f>
        <v>2000</v>
      </c>
      <c r="H186" s="61">
        <v>386</v>
      </c>
      <c r="I186" s="20">
        <v>0</v>
      </c>
    </row>
    <row r="187" spans="2:9" ht="13.5" customHeight="1">
      <c r="B187" s="17" t="s">
        <v>297</v>
      </c>
      <c r="C187" s="46" t="s">
        <v>298</v>
      </c>
      <c r="D187" s="54">
        <v>1000</v>
      </c>
      <c r="E187" s="21">
        <v>1000</v>
      </c>
      <c r="F187" s="21">
        <v>0</v>
      </c>
      <c r="G187" s="20">
        <f>+E187-F187</f>
        <v>1000</v>
      </c>
      <c r="H187" s="61">
        <v>0</v>
      </c>
      <c r="I187" s="20">
        <v>0</v>
      </c>
    </row>
    <row r="188" spans="2:9" ht="13.5" customHeight="1">
      <c r="B188" s="17" t="s">
        <v>299</v>
      </c>
      <c r="C188" s="46" t="s">
        <v>229</v>
      </c>
      <c r="D188" s="54">
        <v>11000</v>
      </c>
      <c r="E188" s="21">
        <v>11000</v>
      </c>
      <c r="F188" s="21">
        <v>3561</v>
      </c>
      <c r="G188" s="20">
        <f>+E188-F188</f>
        <v>7439</v>
      </c>
      <c r="H188" s="61">
        <v>0</v>
      </c>
      <c r="I188" s="20">
        <v>0</v>
      </c>
    </row>
    <row r="189" spans="2:9" ht="13.5" customHeight="1">
      <c r="B189" s="39" t="s">
        <v>300</v>
      </c>
      <c r="C189" s="40" t="s">
        <v>301</v>
      </c>
      <c r="D189" s="41">
        <f aca="true" t="shared" si="49" ref="D189:I189">SUM(D190:D192)</f>
        <v>11000</v>
      </c>
      <c r="E189" s="42">
        <f t="shared" si="49"/>
        <v>11000</v>
      </c>
      <c r="F189" s="42">
        <f t="shared" si="49"/>
        <v>1323</v>
      </c>
      <c r="G189" s="76">
        <f t="shared" si="49"/>
        <v>9677</v>
      </c>
      <c r="H189" s="43">
        <f t="shared" si="49"/>
        <v>0</v>
      </c>
      <c r="I189" s="76">
        <f t="shared" si="49"/>
        <v>0</v>
      </c>
    </row>
    <row r="190" spans="2:9" ht="13.5" customHeight="1">
      <c r="B190" s="17" t="s">
        <v>302</v>
      </c>
      <c r="C190" s="46" t="s">
        <v>303</v>
      </c>
      <c r="D190" s="54">
        <v>6000</v>
      </c>
      <c r="E190" s="21">
        <v>6000</v>
      </c>
      <c r="F190" s="21">
        <v>1323</v>
      </c>
      <c r="G190" s="20">
        <f>+E190-F190</f>
        <v>4677</v>
      </c>
      <c r="H190" s="61">
        <v>0</v>
      </c>
      <c r="I190" s="20">
        <v>0</v>
      </c>
    </row>
    <row r="191" spans="2:9" ht="13.5" customHeight="1">
      <c r="B191" s="17" t="s">
        <v>304</v>
      </c>
      <c r="C191" s="46" t="s">
        <v>305</v>
      </c>
      <c r="D191" s="54">
        <v>1000</v>
      </c>
      <c r="E191" s="21">
        <v>1000</v>
      </c>
      <c r="F191" s="21">
        <v>0</v>
      </c>
      <c r="G191" s="20">
        <f>+E191-F191</f>
        <v>1000</v>
      </c>
      <c r="H191" s="61">
        <v>0</v>
      </c>
      <c r="I191" s="20">
        <v>0</v>
      </c>
    </row>
    <row r="192" spans="2:9" ht="13.5" customHeight="1">
      <c r="B192" s="17" t="s">
        <v>306</v>
      </c>
      <c r="C192" s="46" t="s">
        <v>229</v>
      </c>
      <c r="D192" s="54">
        <v>4000</v>
      </c>
      <c r="E192" s="21">
        <v>4000</v>
      </c>
      <c r="F192" s="21">
        <v>0</v>
      </c>
      <c r="G192" s="20">
        <f>+E192-F192</f>
        <v>4000</v>
      </c>
      <c r="H192" s="61">
        <v>0</v>
      </c>
      <c r="I192" s="20">
        <v>0</v>
      </c>
    </row>
    <row r="193" spans="2:9" ht="13.5" customHeight="1">
      <c r="B193" s="8" t="s">
        <v>307</v>
      </c>
      <c r="C193" s="73" t="s">
        <v>308</v>
      </c>
      <c r="D193" s="74">
        <f aca="true" t="shared" si="50" ref="D193:I194">SUM(D194)</f>
        <v>21000</v>
      </c>
      <c r="E193" s="10">
        <f t="shared" si="50"/>
        <v>21000</v>
      </c>
      <c r="F193" s="10">
        <f t="shared" si="50"/>
        <v>0</v>
      </c>
      <c r="G193" s="11">
        <f t="shared" si="50"/>
        <v>21000</v>
      </c>
      <c r="H193" s="93">
        <f t="shared" si="50"/>
        <v>0</v>
      </c>
      <c r="I193" s="11">
        <f t="shared" si="50"/>
        <v>0</v>
      </c>
    </row>
    <row r="194" spans="2:9" ht="13.5" customHeight="1">
      <c r="B194" s="39" t="s">
        <v>309</v>
      </c>
      <c r="C194" s="40" t="s">
        <v>310</v>
      </c>
      <c r="D194" s="75">
        <f t="shared" si="50"/>
        <v>21000</v>
      </c>
      <c r="E194" s="42">
        <f t="shared" si="50"/>
        <v>21000</v>
      </c>
      <c r="F194" s="42">
        <f t="shared" si="50"/>
        <v>0</v>
      </c>
      <c r="G194" s="76">
        <f t="shared" si="50"/>
        <v>21000</v>
      </c>
      <c r="H194" s="43">
        <f t="shared" si="50"/>
        <v>0</v>
      </c>
      <c r="I194" s="76">
        <f t="shared" si="50"/>
        <v>0</v>
      </c>
    </row>
    <row r="195" spans="2:9" ht="13.5" customHeight="1">
      <c r="B195" s="17" t="s">
        <v>311</v>
      </c>
      <c r="C195" s="46" t="s">
        <v>312</v>
      </c>
      <c r="D195" s="54">
        <v>21000</v>
      </c>
      <c r="E195" s="21">
        <v>21000</v>
      </c>
      <c r="F195" s="21">
        <v>0</v>
      </c>
      <c r="G195" s="20">
        <f>+E195-F195</f>
        <v>21000</v>
      </c>
      <c r="H195" s="61">
        <v>0</v>
      </c>
      <c r="I195" s="20">
        <v>0</v>
      </c>
    </row>
    <row r="196" spans="2:9" ht="13.5" customHeight="1">
      <c r="B196" s="8" t="s">
        <v>313</v>
      </c>
      <c r="C196" s="73" t="s">
        <v>314</v>
      </c>
      <c r="D196" s="10">
        <f aca="true" t="shared" si="51" ref="D196:I196">+D198+D199+D202</f>
        <v>1500</v>
      </c>
      <c r="E196" s="10">
        <f>+E197+E198+E199+E202</f>
        <v>21500</v>
      </c>
      <c r="F196" s="10">
        <f t="shared" si="51"/>
        <v>0</v>
      </c>
      <c r="G196" s="11">
        <f>+G197+G198+G199+G202</f>
        <v>21500</v>
      </c>
      <c r="H196" s="93">
        <f t="shared" si="51"/>
        <v>1650</v>
      </c>
      <c r="I196" s="11">
        <f t="shared" si="51"/>
        <v>0</v>
      </c>
    </row>
    <row r="197" spans="2:9" ht="13.5" customHeight="1">
      <c r="B197" s="17" t="s">
        <v>355</v>
      </c>
      <c r="C197" s="46" t="s">
        <v>356</v>
      </c>
      <c r="D197" s="54">
        <v>0</v>
      </c>
      <c r="E197" s="21">
        <v>19000</v>
      </c>
      <c r="F197" s="21">
        <v>0</v>
      </c>
      <c r="G197" s="22">
        <f>+E197-F197</f>
        <v>19000</v>
      </c>
      <c r="H197" s="48">
        <v>400</v>
      </c>
      <c r="I197" s="22">
        <v>0</v>
      </c>
    </row>
    <row r="198" spans="2:9" ht="13.5" customHeight="1">
      <c r="B198" s="17" t="s">
        <v>315</v>
      </c>
      <c r="C198" s="46" t="s">
        <v>41</v>
      </c>
      <c r="D198" s="54">
        <v>500</v>
      </c>
      <c r="E198" s="21">
        <v>1500</v>
      </c>
      <c r="F198" s="21">
        <v>0</v>
      </c>
      <c r="G198" s="22">
        <f>+E198-F198</f>
        <v>1500</v>
      </c>
      <c r="H198" s="48">
        <v>400</v>
      </c>
      <c r="I198" s="22">
        <v>0</v>
      </c>
    </row>
    <row r="199" spans="2:9" ht="13.5" customHeight="1">
      <c r="B199" s="39" t="s">
        <v>316</v>
      </c>
      <c r="C199" s="40" t="s">
        <v>43</v>
      </c>
      <c r="D199" s="41">
        <f aca="true" t="shared" si="52" ref="D199:I199">SUM(D200+D201)</f>
        <v>500</v>
      </c>
      <c r="E199" s="42">
        <f t="shared" si="52"/>
        <v>500</v>
      </c>
      <c r="F199" s="42">
        <f t="shared" si="52"/>
        <v>0</v>
      </c>
      <c r="G199" s="76">
        <f t="shared" si="52"/>
        <v>500</v>
      </c>
      <c r="H199" s="43">
        <f t="shared" si="52"/>
        <v>0</v>
      </c>
      <c r="I199" s="76">
        <f t="shared" si="52"/>
        <v>0</v>
      </c>
    </row>
    <row r="200" spans="2:9" ht="13.5" customHeight="1">
      <c r="B200" s="17" t="s">
        <v>317</v>
      </c>
      <c r="C200" s="46" t="s">
        <v>318</v>
      </c>
      <c r="D200" s="54">
        <v>490</v>
      </c>
      <c r="E200" s="21">
        <v>490</v>
      </c>
      <c r="F200" s="21">
        <v>0</v>
      </c>
      <c r="G200" s="22">
        <f>+E200-F200</f>
        <v>490</v>
      </c>
      <c r="H200" s="48">
        <v>0</v>
      </c>
      <c r="I200" s="22">
        <v>0</v>
      </c>
    </row>
    <row r="201" spans="2:9" ht="13.5" customHeight="1">
      <c r="B201" s="17" t="s">
        <v>319</v>
      </c>
      <c r="C201" s="46" t="s">
        <v>320</v>
      </c>
      <c r="D201" s="54">
        <v>10</v>
      </c>
      <c r="E201" s="21">
        <v>10</v>
      </c>
      <c r="F201" s="21">
        <v>0</v>
      </c>
      <c r="G201" s="22">
        <f>+E201-F201</f>
        <v>10</v>
      </c>
      <c r="H201" s="48">
        <v>0</v>
      </c>
      <c r="I201" s="22">
        <v>0</v>
      </c>
    </row>
    <row r="202" spans="2:9" ht="13.5" customHeight="1">
      <c r="B202" s="39" t="s">
        <v>321</v>
      </c>
      <c r="C202" s="40" t="s">
        <v>45</v>
      </c>
      <c r="D202" s="41">
        <f aca="true" t="shared" si="53" ref="D202:I202">+D203</f>
        <v>500</v>
      </c>
      <c r="E202" s="42">
        <f t="shared" si="53"/>
        <v>500</v>
      </c>
      <c r="F202" s="42">
        <f t="shared" si="53"/>
        <v>0</v>
      </c>
      <c r="G202" s="76">
        <f t="shared" si="53"/>
        <v>500</v>
      </c>
      <c r="H202" s="43">
        <f t="shared" si="53"/>
        <v>1250</v>
      </c>
      <c r="I202" s="76">
        <f t="shared" si="53"/>
        <v>0</v>
      </c>
    </row>
    <row r="203" spans="2:9" ht="13.5" customHeight="1">
      <c r="B203" s="17" t="s">
        <v>322</v>
      </c>
      <c r="C203" s="46" t="s">
        <v>323</v>
      </c>
      <c r="D203" s="54">
        <v>500</v>
      </c>
      <c r="E203" s="21">
        <v>500</v>
      </c>
      <c r="F203" s="21">
        <v>0</v>
      </c>
      <c r="G203" s="22">
        <f>+E203-F203</f>
        <v>500</v>
      </c>
      <c r="H203" s="48">
        <v>1250</v>
      </c>
      <c r="I203" s="22">
        <v>0</v>
      </c>
    </row>
    <row r="204" spans="2:9" ht="13.5" customHeight="1">
      <c r="B204" s="8" t="s">
        <v>324</v>
      </c>
      <c r="C204" s="73" t="s">
        <v>325</v>
      </c>
      <c r="D204" s="77">
        <f aca="true" t="shared" si="54" ref="D204:I204">+D205</f>
        <v>25000</v>
      </c>
      <c r="E204" s="10">
        <f t="shared" si="54"/>
        <v>25000</v>
      </c>
      <c r="F204" s="10">
        <f t="shared" si="54"/>
        <v>23158</v>
      </c>
      <c r="G204" s="11">
        <f t="shared" si="54"/>
        <v>1842</v>
      </c>
      <c r="H204" s="93">
        <f t="shared" si="54"/>
        <v>23158</v>
      </c>
      <c r="I204" s="11">
        <f t="shared" si="54"/>
        <v>23158</v>
      </c>
    </row>
    <row r="205" spans="2:9" ht="13.5" customHeight="1">
      <c r="B205" s="17" t="s">
        <v>326</v>
      </c>
      <c r="C205" s="46" t="s">
        <v>327</v>
      </c>
      <c r="D205" s="54">
        <v>25000</v>
      </c>
      <c r="E205" s="21">
        <v>25000</v>
      </c>
      <c r="F205" s="21">
        <v>23158</v>
      </c>
      <c r="G205" s="22">
        <f>+E205-F205</f>
        <v>1842</v>
      </c>
      <c r="H205" s="48">
        <v>23158</v>
      </c>
      <c r="I205" s="22">
        <v>23158</v>
      </c>
    </row>
    <row r="206" spans="2:9" ht="12" customHeight="1" thickBot="1">
      <c r="B206" s="94" t="s">
        <v>328</v>
      </c>
      <c r="C206" s="95" t="s">
        <v>329</v>
      </c>
      <c r="D206" s="78">
        <v>0</v>
      </c>
      <c r="E206" s="79">
        <v>0</v>
      </c>
      <c r="F206" s="79">
        <v>0</v>
      </c>
      <c r="G206" s="80">
        <v>0</v>
      </c>
      <c r="H206" s="99">
        <v>0</v>
      </c>
      <c r="I206" s="80">
        <v>0</v>
      </c>
    </row>
    <row r="207" spans="2:9" ht="15.75" customHeight="1" hidden="1" thickBot="1">
      <c r="B207" s="28"/>
      <c r="C207" s="29"/>
      <c r="D207" s="30"/>
      <c r="E207" s="30"/>
      <c r="F207" s="30"/>
      <c r="G207" s="31"/>
      <c r="H207" s="81"/>
      <c r="I207" s="31"/>
    </row>
    <row r="208" spans="2:9" ht="15.75" customHeight="1" hidden="1" thickBot="1">
      <c r="B208" s="28"/>
      <c r="C208" s="29"/>
      <c r="D208" s="30"/>
      <c r="E208" s="30"/>
      <c r="F208" s="30"/>
      <c r="G208" s="31"/>
      <c r="H208" s="81"/>
      <c r="I208" s="31"/>
    </row>
    <row r="209" spans="2:9" ht="17.25" customHeight="1" thickBot="1">
      <c r="B209" s="82"/>
      <c r="C209" s="121" t="s">
        <v>330</v>
      </c>
      <c r="D209" s="84">
        <f aca="true" t="shared" si="55" ref="D209:I209">SUM(D46+D129+D193+D196+D204+D206)</f>
        <v>2036085</v>
      </c>
      <c r="E209" s="84">
        <f t="shared" si="55"/>
        <v>2037244</v>
      </c>
      <c r="F209" s="84">
        <f t="shared" si="55"/>
        <v>495709</v>
      </c>
      <c r="G209" s="102">
        <f t="shared" si="55"/>
        <v>1541535</v>
      </c>
      <c r="H209" s="84">
        <f t="shared" si="55"/>
        <v>42783</v>
      </c>
      <c r="I209" s="122">
        <f t="shared" si="55"/>
        <v>23158</v>
      </c>
    </row>
    <row r="210" spans="2:8" ht="15.75" customHeight="1">
      <c r="B210" s="2"/>
      <c r="C210" s="2"/>
      <c r="D210" s="1"/>
      <c r="E210" s="1"/>
      <c r="F210" s="1"/>
      <c r="G210" s="1"/>
      <c r="H210" s="1"/>
    </row>
    <row r="211" spans="2:8" ht="67.5" customHeight="1">
      <c r="B211" s="2"/>
      <c r="C211" s="2"/>
      <c r="D211" s="96"/>
      <c r="E211" s="1"/>
      <c r="F211" s="1"/>
      <c r="G211" s="1"/>
      <c r="H211" s="1"/>
    </row>
    <row r="212" spans="2:8" ht="27.75" customHeight="1">
      <c r="B212" s="2"/>
      <c r="C212" s="2"/>
      <c r="D212" s="1"/>
      <c r="E212" s="1"/>
      <c r="F212" s="1"/>
      <c r="G212" s="1"/>
      <c r="H212" s="1"/>
    </row>
    <row r="213" spans="2:8" ht="15" hidden="1">
      <c r="B213" s="2"/>
      <c r="C213" s="2"/>
      <c r="D213" s="1"/>
      <c r="E213" s="1"/>
      <c r="F213" s="1"/>
      <c r="G213" s="1"/>
      <c r="H213" s="1"/>
    </row>
    <row r="214" ht="12.75" hidden="1"/>
    <row r="215" ht="3.75" customHeight="1"/>
  </sheetData>
  <sheetProtection/>
  <printOptions horizontalCentered="1"/>
  <pageMargins left="0.7874015748031497" right="0.7874015748031497" top="0.984251968503937" bottom="0.984251968503937" header="0" footer="0"/>
  <pageSetup orientation="portrait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26.28125" style="0" customWidth="1"/>
    <col min="3" max="3" width="14.7109375" style="0" customWidth="1"/>
    <col min="4" max="6" width="13.8515625" style="0" customWidth="1"/>
    <col min="7" max="7" width="24.57421875" style="0" customWidth="1"/>
  </cols>
  <sheetData>
    <row r="1" ht="19.5" customHeight="1"/>
    <row r="2" spans="1:11" ht="19.5" customHeight="1">
      <c r="A2" s="105"/>
      <c r="B2" s="105"/>
      <c r="C2" s="105" t="s">
        <v>344</v>
      </c>
      <c r="D2" s="105" t="s">
        <v>345</v>
      </c>
      <c r="E2" s="105"/>
      <c r="F2" s="105"/>
      <c r="G2" s="105"/>
      <c r="H2" s="105"/>
      <c r="I2" s="105"/>
      <c r="J2" s="105"/>
      <c r="K2" t="s">
        <v>347</v>
      </c>
    </row>
    <row r="3" spans="1:11" ht="19.5" customHeight="1">
      <c r="A3" s="105" t="s">
        <v>346</v>
      </c>
      <c r="B3" s="105">
        <v>57</v>
      </c>
      <c r="C3" s="105">
        <v>3000</v>
      </c>
      <c r="D3" s="105">
        <v>2000</v>
      </c>
      <c r="E3" s="112">
        <v>1800</v>
      </c>
      <c r="F3" s="112">
        <v>10</v>
      </c>
      <c r="G3" s="105">
        <f>+B3*C3</f>
        <v>171000</v>
      </c>
      <c r="H3" s="105">
        <f>+B3*D3</f>
        <v>114000</v>
      </c>
      <c r="I3" s="105">
        <f>+E3*F3</f>
        <v>18000</v>
      </c>
      <c r="J3" s="105"/>
      <c r="K3">
        <f>SUM(G3:I3)</f>
        <v>303000</v>
      </c>
    </row>
    <row r="4" spans="1:11" ht="19.5" customHeight="1">
      <c r="A4" s="105" t="s">
        <v>348</v>
      </c>
      <c r="B4" s="105">
        <v>62</v>
      </c>
      <c r="C4" s="105">
        <v>3000</v>
      </c>
      <c r="D4" s="105">
        <v>2000</v>
      </c>
      <c r="E4" s="112">
        <v>1800</v>
      </c>
      <c r="F4" s="112">
        <v>11</v>
      </c>
      <c r="G4" s="105">
        <f>+B4*C4</f>
        <v>186000</v>
      </c>
      <c r="H4" s="105">
        <f>+B4*D4</f>
        <v>124000</v>
      </c>
      <c r="I4" s="105">
        <f>+E4*F4</f>
        <v>19800</v>
      </c>
      <c r="J4" s="105"/>
      <c r="K4">
        <f>SUM(G4:I4)</f>
        <v>329800</v>
      </c>
    </row>
    <row r="5" spans="1:11" ht="19.5" customHeight="1">
      <c r="A5" s="105" t="s">
        <v>349</v>
      </c>
      <c r="B5" s="105">
        <v>58</v>
      </c>
      <c r="C5" s="105">
        <v>3000</v>
      </c>
      <c r="D5" s="105">
        <v>2000</v>
      </c>
      <c r="E5" s="112">
        <v>1800</v>
      </c>
      <c r="F5" s="112">
        <v>10</v>
      </c>
      <c r="G5" s="105">
        <f>+B5*C5</f>
        <v>174000</v>
      </c>
      <c r="H5" s="105">
        <f>+B5*D5</f>
        <v>116000</v>
      </c>
      <c r="I5" s="105">
        <f>+E5*F5</f>
        <v>18000</v>
      </c>
      <c r="J5" s="105"/>
      <c r="K5">
        <f>SUM(G5:I5)</f>
        <v>308000</v>
      </c>
    </row>
    <row r="6" spans="1:11" ht="19.5" customHeight="1">
      <c r="A6" s="112" t="s">
        <v>350</v>
      </c>
      <c r="B6" s="106">
        <v>57</v>
      </c>
      <c r="C6" s="105">
        <v>3000</v>
      </c>
      <c r="D6" s="105">
        <v>2000</v>
      </c>
      <c r="E6" s="112">
        <v>1800</v>
      </c>
      <c r="F6" s="106">
        <v>10</v>
      </c>
      <c r="G6" s="105">
        <f>+B6*C6</f>
        <v>171000</v>
      </c>
      <c r="H6" s="105">
        <f>+B6*D6</f>
        <v>114000</v>
      </c>
      <c r="I6" s="105">
        <f>+E6*F6</f>
        <v>18000</v>
      </c>
      <c r="J6" s="105">
        <v>1600</v>
      </c>
      <c r="K6">
        <f>SUM(G6:I6)</f>
        <v>303000</v>
      </c>
    </row>
    <row r="7" spans="1:10" ht="19.5" customHeight="1">
      <c r="A7" s="105"/>
      <c r="B7" s="107"/>
      <c r="C7" s="105"/>
      <c r="D7" s="105"/>
      <c r="E7" s="112"/>
      <c r="F7" s="108"/>
      <c r="G7" s="105"/>
      <c r="H7" s="105"/>
      <c r="I7" s="105"/>
      <c r="J7" s="105"/>
    </row>
    <row r="8" spans="1:11" ht="19.5" customHeight="1">
      <c r="A8" s="105"/>
      <c r="B8" s="107">
        <f>SUM(B3:B7)</f>
        <v>234</v>
      </c>
      <c r="C8" s="105"/>
      <c r="D8" s="105"/>
      <c r="E8" s="112"/>
      <c r="F8" s="108"/>
      <c r="G8" s="105"/>
      <c r="H8" s="105"/>
      <c r="I8" s="105"/>
      <c r="J8" s="105"/>
      <c r="K8">
        <f>SUM(K3:K7)</f>
        <v>1243800</v>
      </c>
    </row>
    <row r="9" spans="1:11" ht="19.5" customHeight="1">
      <c r="A9" s="105"/>
      <c r="B9" s="107">
        <f>+B8/2</f>
        <v>117</v>
      </c>
      <c r="C9" s="105"/>
      <c r="D9" s="105"/>
      <c r="E9" s="112"/>
      <c r="F9" s="108"/>
      <c r="G9" s="105"/>
      <c r="H9" s="105"/>
      <c r="I9" s="105" t="s">
        <v>351</v>
      </c>
      <c r="J9" s="113">
        <v>0.19</v>
      </c>
      <c r="K9">
        <f>+K8*J9</f>
        <v>236322</v>
      </c>
    </row>
    <row r="10" spans="1:11" ht="19.5" customHeight="1">
      <c r="A10" s="105"/>
      <c r="B10" s="109"/>
      <c r="C10" s="105"/>
      <c r="D10" s="105"/>
      <c r="E10" s="112"/>
      <c r="F10" s="108"/>
      <c r="G10" s="105"/>
      <c r="H10" s="105"/>
      <c r="I10" s="105" t="s">
        <v>352</v>
      </c>
      <c r="J10" s="105"/>
      <c r="K10">
        <f>SUM(K8:K9)</f>
        <v>1480122</v>
      </c>
    </row>
    <row r="11" spans="1:10" ht="19.5" customHeight="1">
      <c r="A11" s="105"/>
      <c r="B11" s="105"/>
      <c r="C11" s="105"/>
      <c r="D11" s="105"/>
      <c r="E11" s="112"/>
      <c r="F11" s="105"/>
      <c r="G11" s="105"/>
      <c r="H11" s="105"/>
      <c r="I11" s="105"/>
      <c r="J11" s="105"/>
    </row>
    <row r="12" spans="1:10" ht="19.5" customHeight="1">
      <c r="A12" s="105"/>
      <c r="B12" s="105"/>
      <c r="C12" s="105"/>
      <c r="D12" s="105"/>
      <c r="E12" s="112"/>
      <c r="F12" s="105"/>
      <c r="G12" s="105"/>
      <c r="H12" s="105"/>
      <c r="I12" s="105"/>
      <c r="J12" s="105"/>
    </row>
    <row r="13" spans="1:10" ht="19.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ht="19.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1" ht="19.5" customHeight="1">
      <c r="A15" s="105"/>
      <c r="B15" s="105"/>
      <c r="C15" s="105" t="s">
        <v>344</v>
      </c>
      <c r="D15" s="105" t="s">
        <v>345</v>
      </c>
      <c r="E15" s="105"/>
      <c r="F15" s="105"/>
      <c r="G15" s="105"/>
      <c r="H15" s="105"/>
      <c r="I15" s="105"/>
      <c r="J15" s="105"/>
      <c r="K15" t="s">
        <v>347</v>
      </c>
    </row>
    <row r="16" spans="1:14" ht="19.5" customHeight="1">
      <c r="A16" s="105" t="s">
        <v>346</v>
      </c>
      <c r="B16" s="105">
        <v>57</v>
      </c>
      <c r="C16" s="105">
        <v>3000</v>
      </c>
      <c r="D16" s="105">
        <v>2000</v>
      </c>
      <c r="E16" s="112">
        <v>1800</v>
      </c>
      <c r="F16" s="112">
        <v>10</v>
      </c>
      <c r="G16" s="105">
        <f>+B16*C16</f>
        <v>171000</v>
      </c>
      <c r="H16" s="105">
        <f>+B16*D16</f>
        <v>114000</v>
      </c>
      <c r="I16" s="105">
        <f>+E16*F16</f>
        <v>18000</v>
      </c>
      <c r="J16" s="105"/>
      <c r="K16">
        <f>SUM(G16:I16)</f>
        <v>303000</v>
      </c>
      <c r="M16">
        <v>6000</v>
      </c>
      <c r="N16">
        <f>+B16*M16</f>
        <v>342000</v>
      </c>
    </row>
    <row r="17" spans="1:14" ht="19.5" customHeight="1">
      <c r="A17" s="105" t="s">
        <v>348</v>
      </c>
      <c r="B17" s="105">
        <v>62</v>
      </c>
      <c r="C17" s="105">
        <v>3000</v>
      </c>
      <c r="D17" s="105">
        <v>2000</v>
      </c>
      <c r="E17" s="112">
        <v>1800</v>
      </c>
      <c r="F17" s="112">
        <v>11</v>
      </c>
      <c r="G17" s="105">
        <f>+B17*C17</f>
        <v>186000</v>
      </c>
      <c r="H17" s="105">
        <f>+B17*D17</f>
        <v>124000</v>
      </c>
      <c r="I17" s="105">
        <f>+E17*F17</f>
        <v>19800</v>
      </c>
      <c r="J17" s="105"/>
      <c r="K17">
        <f>SUM(G17:I17)</f>
        <v>329800</v>
      </c>
      <c r="M17">
        <v>6000</v>
      </c>
      <c r="N17">
        <f>+B17*M17</f>
        <v>372000</v>
      </c>
    </row>
    <row r="18" spans="1:14" ht="19.5" customHeight="1">
      <c r="A18" s="105" t="s">
        <v>349</v>
      </c>
      <c r="B18" s="105">
        <v>58</v>
      </c>
      <c r="C18" s="105">
        <v>3000</v>
      </c>
      <c r="D18" s="105">
        <v>2000</v>
      </c>
      <c r="E18" s="112">
        <v>1800</v>
      </c>
      <c r="F18" s="112">
        <v>10</v>
      </c>
      <c r="G18" s="105">
        <f>+B18*C18</f>
        <v>174000</v>
      </c>
      <c r="H18" s="105">
        <f>+B18*D18</f>
        <v>116000</v>
      </c>
      <c r="I18" s="105">
        <f>+E18*F18</f>
        <v>18000</v>
      </c>
      <c r="J18" s="105"/>
      <c r="K18">
        <f>SUM(G18:I18)</f>
        <v>308000</v>
      </c>
      <c r="M18">
        <v>6000</v>
      </c>
      <c r="N18">
        <f>+B18*M18</f>
        <v>348000</v>
      </c>
    </row>
    <row r="19" spans="1:14" ht="19.5" customHeight="1">
      <c r="A19" s="112" t="s">
        <v>350</v>
      </c>
      <c r="B19" s="106">
        <v>57</v>
      </c>
      <c r="C19" s="105">
        <v>3000</v>
      </c>
      <c r="D19" s="105">
        <v>2000</v>
      </c>
      <c r="E19" s="112">
        <v>1800</v>
      </c>
      <c r="F19" s="106">
        <v>10</v>
      </c>
      <c r="G19" s="105">
        <f>+B19*C19</f>
        <v>171000</v>
      </c>
      <c r="H19" s="105">
        <f>+B19*D19</f>
        <v>114000</v>
      </c>
      <c r="I19" s="105">
        <f>+E19*F19</f>
        <v>18000</v>
      </c>
      <c r="J19" s="105">
        <v>1600</v>
      </c>
      <c r="K19">
        <f>SUM(G19:I19)</f>
        <v>303000</v>
      </c>
      <c r="M19">
        <v>6000</v>
      </c>
      <c r="N19">
        <f>+B19*M19</f>
        <v>342000</v>
      </c>
    </row>
    <row r="20" spans="1:10" ht="19.5" customHeight="1">
      <c r="A20" s="105"/>
      <c r="B20" s="107"/>
      <c r="C20" s="105"/>
      <c r="D20" s="105"/>
      <c r="E20" s="112"/>
      <c r="F20" s="108"/>
      <c r="G20" s="105"/>
      <c r="H20" s="105"/>
      <c r="I20" s="105"/>
      <c r="J20" s="105"/>
    </row>
    <row r="21" spans="1:14" ht="19.5" customHeight="1">
      <c r="A21" s="105"/>
      <c r="B21" s="107"/>
      <c r="C21" s="105"/>
      <c r="D21" s="105"/>
      <c r="E21" s="112"/>
      <c r="F21" s="108"/>
      <c r="G21" s="105"/>
      <c r="H21" s="105"/>
      <c r="I21" s="105"/>
      <c r="J21" s="105"/>
      <c r="K21">
        <f>SUM(K16:K20)</f>
        <v>1243800</v>
      </c>
      <c r="M21" s="105"/>
      <c r="N21">
        <f>SUM(N16:N20)</f>
        <v>1404000</v>
      </c>
    </row>
    <row r="22" spans="1:14" ht="18">
      <c r="A22" s="105"/>
      <c r="B22" s="107"/>
      <c r="C22" s="105"/>
      <c r="D22" s="105"/>
      <c r="E22" s="112"/>
      <c r="F22" s="108"/>
      <c r="G22" s="105"/>
      <c r="H22" s="105"/>
      <c r="I22" s="105" t="s">
        <v>351</v>
      </c>
      <c r="J22" s="113">
        <v>0.19</v>
      </c>
      <c r="K22">
        <f>+K21*J22</f>
        <v>236322</v>
      </c>
      <c r="M22" s="113">
        <v>0.19</v>
      </c>
      <c r="N22">
        <f>+N21*M22</f>
        <v>266760</v>
      </c>
    </row>
    <row r="23" spans="1:14" ht="18">
      <c r="A23" s="105"/>
      <c r="B23" s="109"/>
      <c r="C23" s="105"/>
      <c r="D23" s="105"/>
      <c r="E23" s="112"/>
      <c r="F23" s="108"/>
      <c r="G23" s="105"/>
      <c r="H23" s="105"/>
      <c r="I23" s="105" t="s">
        <v>352</v>
      </c>
      <c r="J23" s="105"/>
      <c r="K23">
        <f>SUM(K21:K22)</f>
        <v>1480122</v>
      </c>
      <c r="M23" s="105"/>
      <c r="N23">
        <f>SUM(N21:N22)</f>
        <v>1670760</v>
      </c>
    </row>
  </sheetData>
  <sheetProtection/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5:D57"/>
  <sheetViews>
    <sheetView zoomScalePageLayoutView="0" workbookViewId="0" topLeftCell="A1">
      <selection activeCell="B32" sqref="B32"/>
    </sheetView>
  </sheetViews>
  <sheetFormatPr defaultColWidth="11.421875" defaultRowHeight="12.75"/>
  <cols>
    <col min="2" max="2" width="20.7109375" style="0" customWidth="1"/>
    <col min="3" max="3" width="9.7109375" style="0" customWidth="1"/>
    <col min="4" max="4" width="48.421875" style="0" customWidth="1"/>
  </cols>
  <sheetData>
    <row r="51" ht="5.25" customHeight="1"/>
    <row r="52" ht="2.25" customHeight="1"/>
    <row r="53" ht="12.75" hidden="1"/>
    <row r="54" ht="12.75" hidden="1"/>
    <row r="55" ht="15">
      <c r="D55" s="115" t="s">
        <v>353</v>
      </c>
    </row>
    <row r="56" ht="15">
      <c r="D56" s="115" t="s">
        <v>354</v>
      </c>
    </row>
    <row r="57" ht="15">
      <c r="D57" s="115"/>
    </row>
  </sheetData>
  <sheetProtection/>
  <printOptions/>
  <pageMargins left="0.7480314960629921" right="0.7480314960629921" top="0.984251968503937" bottom="0.984251968503937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colbun</cp:lastModifiedBy>
  <cp:lastPrinted>2013-04-10T16:02:17Z</cp:lastPrinted>
  <dcterms:created xsi:type="dcterms:W3CDTF">2011-04-21T18:59:57Z</dcterms:created>
  <dcterms:modified xsi:type="dcterms:W3CDTF">2013-04-10T16:39:24Z</dcterms:modified>
  <cp:category/>
  <cp:version/>
  <cp:contentType/>
  <cp:contentStatus/>
</cp:coreProperties>
</file>